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титульный лист" sheetId="1" r:id="rId1"/>
    <sheet name="сведения" sheetId="2" r:id="rId2"/>
    <sheet name="т1" sheetId="3" r:id="rId3"/>
    <sheet name="т2" sheetId="4" r:id="rId4"/>
    <sheet name="т2.1" sheetId="5" r:id="rId5"/>
    <sheet name="т2 2020" sheetId="6" r:id="rId6"/>
    <sheet name="т2.1 2020" sheetId="7" r:id="rId7"/>
    <sheet name="т2 2021" sheetId="8" r:id="rId8"/>
    <sheet name="т2.1 2021" sheetId="9" r:id="rId9"/>
    <sheet name="т3" sheetId="10" r:id="rId10"/>
    <sheet name="т4" sheetId="11" r:id="rId11"/>
  </sheets>
  <definedNames>
    <definedName name="_xlnm.Print_Area" localSheetId="3">'т2'!$A$1:$K$47</definedName>
    <definedName name="_xlnm.Print_Area" localSheetId="5">'т2 2020'!$A$1:$K$47</definedName>
    <definedName name="_xlnm.Print_Area" localSheetId="7">'т2 2021'!$A$1:$K$47</definedName>
  </definedNames>
  <calcPr fullCalcOnLoad="1"/>
</workbook>
</file>

<file path=xl/sharedStrings.xml><?xml version="1.0" encoding="utf-8"?>
<sst xmlns="http://schemas.openxmlformats.org/spreadsheetml/2006/main" count="472" uniqueCount="162">
  <si>
    <t>Утверждаю:</t>
  </si>
  <si>
    <t>Начальник Управления образования</t>
  </si>
  <si>
    <t>Администрации города Новошахтинска</t>
  </si>
  <si>
    <t>Т.П. Бахтинова</t>
  </si>
  <si>
    <t>ПЛАН</t>
  </si>
  <si>
    <t xml:space="preserve">финансово-хозяйственной деятельности </t>
  </si>
  <si>
    <t>муниципальное бюджетное общеобразовательное учреждение средняя общеобразовательная школа № 8 города Новошахтинска</t>
  </si>
  <si>
    <t>коды</t>
  </si>
  <si>
    <t>346900, Ростовская обл, Новошахтинск г, Харьковская ул, дом № 84а</t>
  </si>
  <si>
    <t>ИНН</t>
  </si>
  <si>
    <t>КПП</t>
  </si>
  <si>
    <t>ОКФС</t>
  </si>
  <si>
    <t>ОКОПФ</t>
  </si>
  <si>
    <t>ОКАТО</t>
  </si>
  <si>
    <t>Орган, осуществляющий функции и полномочия учредителя: Управление образования Администрации города Новошахтинска</t>
  </si>
  <si>
    <t>Единица измерения: рубли (с точностью до второго десятичного знака 0,00)</t>
  </si>
  <si>
    <t>Сведения о деятельности муниципального бюджетного учреждения</t>
  </si>
  <si>
    <t>1.</t>
  </si>
  <si>
    <t>Цели деятельности муниципального бюджетного учреждения:</t>
  </si>
  <si>
    <t>оказание муниципальных услуг, в целях реализации полномочий органов местного самоуправления города Новошахтинска, предусмотренных п.п.13 ч.1 ст.16 Федерального закона от 06.10.2003 № 131-ФЗ "Об общих принципах организации местного самоуправления в Российской Федерации", статьей 9 Федерального закона от 29.12.2012 № 273-ФЗ "Об образовании"</t>
  </si>
  <si>
    <t>2.</t>
  </si>
  <si>
    <t>Виды деятельности муниципального бюджетного учреждения:</t>
  </si>
  <si>
    <t>3.</t>
  </si>
  <si>
    <t>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</si>
  <si>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>3.1.</t>
  </si>
  <si>
    <t>реализация основных общеобразовательных программ начального общего образования</t>
  </si>
  <si>
    <t>3.2.</t>
  </si>
  <si>
    <t>реализация основных общеобразовательных программ основного общего образования</t>
  </si>
  <si>
    <t>3.3.</t>
  </si>
  <si>
    <t>реализация основных общеобразовательных программ среднего общего образования</t>
  </si>
  <si>
    <t>4.</t>
  </si>
  <si>
    <t>Общая балансовая стоимость недвижимого  имущества:</t>
  </si>
  <si>
    <t>в том числе:</t>
  </si>
  <si>
    <t>4.1.</t>
  </si>
  <si>
    <t>4.2.</t>
  </si>
  <si>
    <t>4.3.</t>
  </si>
  <si>
    <t>балансовая стоимость  имущества, приобретенного за счет доходов, полученных от иной приносящей доход деятельности 0</t>
  </si>
  <si>
    <t>5.</t>
  </si>
  <si>
    <t>Общая балансовая стоимость движимого имущества:</t>
  </si>
  <si>
    <t>5.1.</t>
  </si>
  <si>
    <t>балансовая стоимость особо ценного движимого имущества</t>
  </si>
  <si>
    <t>Показатели финансового состояния учреждения</t>
  </si>
  <si>
    <t>(последнюю отчетную дату)</t>
  </si>
  <si>
    <t>№ п/п</t>
  </si>
  <si>
    <t>Наименование показателя</t>
  </si>
  <si>
    <t>Сумма, тыс.руб.</t>
  </si>
  <si>
    <t>Нефинансовые активы, всего: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</si>
  <si>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</si>
  <si>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</si>
  <si>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</si>
  <si>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</si>
  <si>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</si>
  <si>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</si>
  <si>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</si>
  <si>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</si>
  <si>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</si>
  <si>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</si>
  <si>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</si>
  <si>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</si>
  <si>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</si>
  <si>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</si>
  <si>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</si>
  <si>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</si>
  <si>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Объем финансового обеспечения, руб (с точностью до двух знаков после запятой - 0,00)</t>
  </si>
  <si>
    <t>всего</t>
  </si>
  <si>
    <t>субсидии на осуществление капитальных вложений</t>
  </si>
  <si>
    <t>поступлениям от оказания услуг (выполнения работ) на платной основе и иной приносящей доход деятельности</t>
  </si>
  <si>
    <t>из них гранты</t>
  </si>
  <si>
    <t>Поступления от доходов, всего</t>
  </si>
  <si>
    <t>Х</t>
  </si>
  <si>
    <t>доходы от оказания услуг, работ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</si>
  <si>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</si>
  <si>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</si>
  <si>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</si>
  <si>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</si>
  <si>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</si>
  <si>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 выплаты персоналу всего:</t>
  </si>
  <si>
    <t>из них: оплата труда и начисления на оплату труда</t>
  </si>
  <si>
    <t>211</t>
  </si>
  <si>
    <t>213</t>
  </si>
  <si>
    <t>социальные и иные выплаты населению, всего</t>
  </si>
  <si>
    <t>уплату налогов, сборов и иных платежей, всего</t>
  </si>
  <si>
    <t>290</t>
  </si>
  <si>
    <t>безвозмездные перечисления организациям</t>
  </si>
  <si>
    <t>прочие расходы (кроме расходов на закупку товаров, работ, услуг)</t>
  </si>
  <si>
    <t>транспортные расходы</t>
  </si>
  <si>
    <t>222</t>
  </si>
  <si>
    <t>расходы на закупку товаров, работ, услуг, всего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</si>
  <si>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</si>
  <si>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</si>
  <si>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</si>
  <si>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</si>
  <si>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</si>
  <si>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</si>
  <si>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</si>
  <si>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</si>
  <si>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</si>
  <si>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</si>
  <si>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</si>
  <si>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</si>
  <si>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Поступление финансовых активов, всего:</t>
  </si>
  <si>
    <t xml:space="preserve">из них: </t>
  </si>
  <si>
    <t>увеличение остатков средств</t>
  </si>
  <si>
    <t>прочие поступления</t>
  </si>
  <si>
    <t>Выбытие финансовых активов, всего</t>
  </si>
  <si>
    <t xml:space="preserve">Из них: 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</si>
  <si>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</si>
  <si>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</si>
  <si>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</si>
  <si>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</si>
  <si>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</si>
  <si>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</si>
  <si>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- 0,00)</t>
  </si>
  <si>
    <t>всего на закупки</t>
  </si>
  <si>
    <t>в соответствии с Федеральным законом от 05.04.2013г. №44-ФЗ "О контрактной системе в сфере закупок товаров, работ, услуг для обеспечения муниципальных нужд"</t>
  </si>
  <si>
    <t>в соответствии с Федеральным законом от 18.07.2011 г. №223-ФЗ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</si>
  <si>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</si>
  <si>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</si>
  <si>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</si>
  <si>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</si>
  <si>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</si>
  <si>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</si>
  <si>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Сведения о средствах, поступающих во временное распоряжение учреждения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</si>
  <si>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</si>
  <si>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</si>
  <si>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</si>
  <si>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</si>
  <si>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</si>
  <si>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</si>
  <si>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</si>
  <si>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</si>
  <si>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(тыс.руб.)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</si>
  <si>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</si>
  <si>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</t>
  </si>
  <si>
    <t>Объем средств, поступивших во временное распоряжение, всего:</t>
  </si>
  <si>
    <t>Главный бухгалтер</t>
  </si>
  <si>
    <t>18 133 781,43</t>
  </si>
  <si>
    <t>балансовая стоимость  имущества, закрепленного на праве оперативного управления 18 133 781,43</t>
  </si>
  <si>
    <t>Директор МБОУ СОШ № 8</t>
  </si>
  <si>
    <t>Е.П.Бондар</t>
  </si>
  <si>
    <t>212</t>
  </si>
  <si>
    <t>уплата иных платежей</t>
  </si>
  <si>
    <t>налог на имущество, землю</t>
  </si>
  <si>
    <t xml:space="preserve">балансовая стоимость  имущества, приобретенного за счет выделенных средств </t>
  </si>
  <si>
    <t>2.1</t>
  </si>
  <si>
    <t>предоставление общедоступного начального общего , основного общего, среднего ( полного) общего образования по основным общеобразовательным программам</t>
  </si>
  <si>
    <t>на 2020 г.</t>
  </si>
  <si>
    <t>Показатели по поступлениям и выплатам учреждения (подразделения)</t>
  </si>
  <si>
    <t>Код по бюджетной классификации Российской Федерации</t>
  </si>
  <si>
    <t xml:space="preserve">субсидия на финансовое обеспечение выполнения государственного (муниципального) задания 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</si>
  <si>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</si>
  <si>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на иные цели</t>
  </si>
  <si>
    <t>средства обязательного медицинского страхования</t>
  </si>
  <si>
    <t>в том числе: доходы от собстенности</t>
  </si>
  <si>
    <t>доходы от штрафов, пеней, иных сумм принудительного изъятия</t>
  </si>
  <si>
    <t>2018 г.</t>
  </si>
  <si>
    <t>на 2019 год и на плановый период 2020 и 2021 годов</t>
  </si>
  <si>
    <t>на 01.01.2019 г.</t>
  </si>
  <si>
    <t>на 2021 г.</t>
  </si>
  <si>
    <t>"  27 "</t>
  </si>
  <si>
    <t>декабря</t>
  </si>
  <si>
    <t>С.А.Чекрыжова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</si>
</sst>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d/m;@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181" fontId="5" fillId="0" borderId="19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4" fontId="5" fillId="0" borderId="19" xfId="0" applyNumberFormat="1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0" fontId="40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wrapText="1"/>
    </xf>
    <xf numFmtId="49" fontId="40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7" width="9.140625" style="1" customWidth="1"/>
    <col min="8" max="8" width="9.8515625" style="1" customWidth="1"/>
    <col min="9" max="9" width="14.28125" style="1" customWidth="1"/>
    <col min="10" max="16384" width="9.140625" style="1" customWidth="1"/>
  </cols>
  <sheetData>
    <row r="1" ht="15.75">
      <c r="E1" s="1" t="s">
        <v>0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3</v>
      </c>
    </row>
    <row r="5" spans="5:8" ht="15.75">
      <c r="E5" s="32" t="s">
        <v>159</v>
      </c>
      <c r="F5" s="44" t="s">
        <v>160</v>
      </c>
      <c r="G5" s="44"/>
      <c r="H5" s="32" t="s">
        <v>155</v>
      </c>
    </row>
    <row r="6" spans="6:7" ht="15.75">
      <c r="F6" s="2"/>
      <c r="G6" s="2"/>
    </row>
    <row r="7" spans="6:7" ht="15.75">
      <c r="F7" s="2"/>
      <c r="G7" s="2"/>
    </row>
    <row r="8" spans="7:8" ht="15.75">
      <c r="G8" s="2"/>
      <c r="H8" s="2"/>
    </row>
    <row r="9" spans="7:8" ht="15.75">
      <c r="G9" s="2"/>
      <c r="H9" s="2"/>
    </row>
    <row r="12" spans="1:9" ht="18" customHeight="1">
      <c r="A12" s="47" t="s">
        <v>4</v>
      </c>
      <c r="B12" s="47"/>
      <c r="C12" s="47"/>
      <c r="D12" s="47"/>
      <c r="E12" s="47"/>
      <c r="F12" s="47"/>
      <c r="G12" s="47"/>
      <c r="H12" s="47"/>
      <c r="I12" s="47"/>
    </row>
    <row r="13" spans="1:9" ht="20.25">
      <c r="A13" s="48" t="s">
        <v>5</v>
      </c>
      <c r="B13" s="48"/>
      <c r="C13" s="48"/>
      <c r="D13" s="48"/>
      <c r="E13" s="48"/>
      <c r="F13" s="48"/>
      <c r="G13" s="48"/>
      <c r="H13" s="48"/>
      <c r="I13" s="48"/>
    </row>
    <row r="14" spans="1:9" ht="20.25">
      <c r="A14" s="49" t="s">
        <v>156</v>
      </c>
      <c r="B14" s="49"/>
      <c r="C14" s="49"/>
      <c r="D14" s="49"/>
      <c r="E14" s="49"/>
      <c r="F14" s="49"/>
      <c r="G14" s="49"/>
      <c r="H14" s="49"/>
      <c r="I14" s="49"/>
    </row>
    <row r="15" spans="1:9" ht="15.75">
      <c r="A15" s="3"/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3"/>
      <c r="B17" s="3"/>
      <c r="C17" s="3"/>
      <c r="D17" s="3"/>
      <c r="E17" s="3"/>
      <c r="F17" s="3"/>
      <c r="G17" s="3"/>
      <c r="H17" s="3"/>
      <c r="I17" s="3"/>
    </row>
    <row r="18" spans="1:9" ht="15.75">
      <c r="A18" s="3"/>
      <c r="B18" s="3"/>
      <c r="C18" s="3"/>
      <c r="D18" s="3"/>
      <c r="E18" s="3"/>
      <c r="F18" s="3"/>
      <c r="G18" s="3"/>
      <c r="H18" s="3"/>
      <c r="I18" s="3"/>
    </row>
    <row r="19" spans="1:9" ht="15.75" customHeight="1">
      <c r="A19" s="45" t="s">
        <v>6</v>
      </c>
      <c r="B19" s="45"/>
      <c r="C19" s="45"/>
      <c r="D19" s="45"/>
      <c r="E19" s="45"/>
      <c r="F19" s="4"/>
      <c r="G19" s="3"/>
      <c r="H19" s="3"/>
      <c r="I19" s="3"/>
    </row>
    <row r="20" spans="1:9" ht="15.75">
      <c r="A20" s="45"/>
      <c r="B20" s="45"/>
      <c r="C20" s="45"/>
      <c r="D20" s="45"/>
      <c r="E20" s="45"/>
      <c r="F20" s="4"/>
      <c r="G20" s="3"/>
      <c r="H20" s="3"/>
      <c r="I20" s="3"/>
    </row>
    <row r="21" spans="1:9" ht="15.75">
      <c r="A21" s="45"/>
      <c r="B21" s="45"/>
      <c r="C21" s="45"/>
      <c r="D21" s="45"/>
      <c r="E21" s="45"/>
      <c r="F21" s="4"/>
      <c r="G21" s="3"/>
      <c r="H21" s="3"/>
      <c r="I21" s="3"/>
    </row>
    <row r="22" spans="1:6" ht="15.75">
      <c r="A22" s="45"/>
      <c r="B22" s="45"/>
      <c r="C22" s="45"/>
      <c r="D22" s="45"/>
      <c r="E22" s="45"/>
      <c r="F22" s="4"/>
    </row>
    <row r="24" ht="15.75">
      <c r="I24" s="1" t="s">
        <v>7</v>
      </c>
    </row>
    <row r="25" spans="1:9" ht="15.75" customHeight="1">
      <c r="A25" s="45" t="s">
        <v>8</v>
      </c>
      <c r="B25" s="45"/>
      <c r="C25" s="45"/>
      <c r="D25" s="45"/>
      <c r="E25" s="45"/>
      <c r="F25" s="4"/>
      <c r="H25" s="1" t="s">
        <v>9</v>
      </c>
      <c r="I25" s="5">
        <v>6151003928</v>
      </c>
    </row>
    <row r="26" spans="1:9" ht="15.75">
      <c r="A26" s="45"/>
      <c r="B26" s="45"/>
      <c r="C26" s="45"/>
      <c r="D26" s="45"/>
      <c r="E26" s="45"/>
      <c r="F26" s="4"/>
      <c r="H26" s="1" t="s">
        <v>10</v>
      </c>
      <c r="I26" s="5">
        <v>615101001</v>
      </c>
    </row>
    <row r="27" spans="1:9" ht="15.75">
      <c r="A27" s="45"/>
      <c r="B27" s="45"/>
      <c r="C27" s="45"/>
      <c r="D27" s="45"/>
      <c r="E27" s="45"/>
      <c r="F27" s="4"/>
      <c r="H27" s="1" t="s">
        <v>11</v>
      </c>
      <c r="I27" s="6"/>
    </row>
    <row r="28" spans="8:9" ht="15.75">
      <c r="H28" s="1" t="s">
        <v>12</v>
      </c>
      <c r="I28" s="6"/>
    </row>
    <row r="29" spans="8:9" ht="15.75">
      <c r="H29" s="1" t="s">
        <v>13</v>
      </c>
      <c r="I29" s="6">
        <v>60430000000</v>
      </c>
    </row>
    <row r="30" spans="1:9" ht="15.75" customHeight="1">
      <c r="A30" s="45" t="s">
        <v>14</v>
      </c>
      <c r="B30" s="45"/>
      <c r="C30" s="45"/>
      <c r="D30" s="45"/>
      <c r="E30" s="45"/>
      <c r="I30" s="7"/>
    </row>
    <row r="31" spans="1:9" ht="15.75">
      <c r="A31" s="45"/>
      <c r="B31" s="45"/>
      <c r="C31" s="45"/>
      <c r="D31" s="45"/>
      <c r="E31" s="45"/>
      <c r="I31" s="2"/>
    </row>
    <row r="32" spans="1:9" ht="15.75">
      <c r="A32" s="45"/>
      <c r="B32" s="45"/>
      <c r="C32" s="45"/>
      <c r="D32" s="45"/>
      <c r="E32" s="45"/>
      <c r="I32" s="2"/>
    </row>
    <row r="33" spans="1:9" ht="15.75">
      <c r="A33" s="45"/>
      <c r="B33" s="45"/>
      <c r="C33" s="45"/>
      <c r="D33" s="45"/>
      <c r="E33" s="45"/>
      <c r="I33" s="2"/>
    </row>
    <row r="34" spans="1:9" ht="15.75">
      <c r="A34" s="4"/>
      <c r="B34" s="4"/>
      <c r="C34" s="4"/>
      <c r="D34" s="4"/>
      <c r="E34" s="4"/>
      <c r="I34" s="2"/>
    </row>
    <row r="35" ht="15.75">
      <c r="I35" s="2"/>
    </row>
    <row r="36" spans="1:9" ht="15.75" customHeight="1">
      <c r="A36" s="45" t="s">
        <v>15</v>
      </c>
      <c r="B36" s="45"/>
      <c r="C36" s="45"/>
      <c r="D36" s="45"/>
      <c r="E36" s="45"/>
      <c r="I36" s="2"/>
    </row>
    <row r="37" spans="1:5" ht="15.75">
      <c r="A37" s="46"/>
      <c r="B37" s="46"/>
      <c r="C37" s="46"/>
      <c r="D37" s="46"/>
      <c r="E37" s="46"/>
    </row>
  </sheetData>
  <sheetProtection selectLockedCells="1" selectUnlockedCells="1"/>
  <mergeCells count="8">
    <mergeCell ref="F5:G5"/>
    <mergeCell ref="A36:E37"/>
    <mergeCell ref="A12:I12"/>
    <mergeCell ref="A13:I13"/>
    <mergeCell ref="A14:I14"/>
    <mergeCell ref="A19:E22"/>
    <mergeCell ref="A25:E27"/>
    <mergeCell ref="A30:E33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38.57421875" style="1" customWidth="1"/>
    <col min="2" max="2" width="15.421875" style="1" customWidth="1"/>
    <col min="3" max="3" width="27.7109375" style="1" customWidth="1"/>
    <col min="4" max="16384" width="9.140625" style="1" customWidth="1"/>
  </cols>
  <sheetData>
    <row r="1" spans="1:3" ht="24.75" customHeight="1">
      <c r="A1" s="51" t="s">
        <v>122</v>
      </c>
      <c r="B1" s="51"/>
      <c r="C1" s="51"/>
    </row>
    <row r="2" spans="1:3" ht="15.75">
      <c r="A2" s="51" t="str">
        <f>'т2'!A2</f>
        <v>на 01.01.2019 г.</v>
      </c>
      <c r="B2" s="51"/>
      <c r="C2" s="51"/>
    </row>
    <row r="4" spans="1:3" s="4" customFormat="1" ht="47.25">
      <c r="A4" s="24" t="s">
        <v>44</v>
      </c>
      <c r="B4" s="24" t="s">
        <v>62</v>
      </c>
      <c r="C4" s="24" t="s">
        <v>123</v>
      </c>
    </row>
    <row r="5" spans="1:3" ht="15.75">
      <c r="A5" s="14">
        <v>1</v>
      </c>
      <c r="B5" s="14">
        <v>2</v>
      </c>
      <c r="C5" s="14">
        <v>3</v>
      </c>
    </row>
    <row r="6" spans="1:3" ht="15.75">
      <c r="A6" s="5" t="s">
        <v>108</v>
      </c>
      <c r="B6" s="29" t="s">
        <v>124</v>
      </c>
      <c r="C6" s="5">
        <v>0</v>
      </c>
    </row>
    <row r="7" spans="1:3" ht="15.75">
      <c r="A7" s="5" t="s">
        <v>109</v>
      </c>
      <c r="B7" s="29" t="s">
        <v>125</v>
      </c>
      <c r="C7" s="5">
        <v>0</v>
      </c>
    </row>
    <row r="8" spans="1:3" ht="15.75">
      <c r="A8" s="5" t="s">
        <v>126</v>
      </c>
      <c r="B8" s="29" t="s">
        <v>127</v>
      </c>
      <c r="C8" s="5">
        <v>0</v>
      </c>
    </row>
    <row r="9" spans="1:3" ht="15.75">
      <c r="A9" s="5" t="s">
        <v>128</v>
      </c>
      <c r="B9" s="29" t="s">
        <v>129</v>
      </c>
      <c r="C9" s="5">
        <v>0</v>
      </c>
    </row>
  </sheetData>
  <sheetProtection selectLockedCells="1" selectUnlockedCells="1"/>
  <mergeCells count="2">
    <mergeCell ref="A1:C1"/>
    <mergeCell ref="A2:C2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0.140625" style="1" customWidth="1"/>
    <col min="2" max="2" width="15.57421875" style="1" customWidth="1"/>
    <col min="3" max="3" width="17.28125" style="1" customWidth="1"/>
    <col min="4" max="16384" width="9.140625" style="1" customWidth="1"/>
  </cols>
  <sheetData>
    <row r="1" spans="1:3" ht="15.75">
      <c r="A1" s="51" t="s">
        <v>130</v>
      </c>
      <c r="B1" s="51"/>
      <c r="C1" s="51"/>
    </row>
    <row r="3" spans="1:3" ht="15.75">
      <c r="A3" s="5" t="s">
        <v>44</v>
      </c>
      <c r="B3" s="5" t="s">
        <v>62</v>
      </c>
      <c r="C3" s="5" t="s">
        <v>131</v>
      </c>
    </row>
    <row r="4" spans="1:4" ht="15.75">
      <c r="A4" s="14">
        <v>1</v>
      </c>
      <c r="B4" s="14">
        <v>2</v>
      </c>
      <c r="C4" s="14">
        <v>3</v>
      </c>
      <c r="D4" s="3"/>
    </row>
    <row r="5" spans="1:3" ht="15.75">
      <c r="A5" s="24" t="s">
        <v>132</v>
      </c>
      <c r="B5" s="5"/>
      <c r="C5" s="5">
        <v>0</v>
      </c>
    </row>
    <row r="6" spans="1:3" ht="68.25" customHeight="1">
      <c r="A6" s="24" t="s">
        <v>133</v>
      </c>
      <c r="B6" s="5"/>
      <c r="C6" s="5">
        <v>0</v>
      </c>
    </row>
    <row r="7" spans="1:3" ht="31.5">
      <c r="A7" s="24" t="s">
        <v>134</v>
      </c>
      <c r="B7" s="5"/>
      <c r="C7" s="5">
        <v>0</v>
      </c>
    </row>
    <row r="10" spans="1:3" ht="15.75">
      <c r="A10" s="1" t="s">
        <v>138</v>
      </c>
      <c r="C10" s="1" t="s">
        <v>161</v>
      </c>
    </row>
    <row r="12" spans="1:3" ht="15.75">
      <c r="A12" s="1" t="s">
        <v>135</v>
      </c>
      <c r="C12" s="1" t="s">
        <v>139</v>
      </c>
    </row>
  </sheetData>
  <sheetProtection selectLockedCells="1" selectUnlockedCells="1"/>
  <mergeCells count="1">
    <mergeCell ref="A1:C1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L17" sqref="L17"/>
    </sheetView>
  </sheetViews>
  <sheetFormatPr defaultColWidth="9.140625" defaultRowHeight="15"/>
  <cols>
    <col min="1" max="7" width="9.140625" style="1" customWidth="1"/>
    <col min="8" max="8" width="14.8515625" style="1" customWidth="1"/>
    <col min="9" max="9" width="13.140625" style="1" customWidth="1"/>
    <col min="10" max="16384" width="9.140625" style="1" customWidth="1"/>
  </cols>
  <sheetData>
    <row r="1" spans="1:9" ht="15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3" spans="1:2" ht="15.75">
      <c r="A3" s="1" t="s">
        <v>17</v>
      </c>
      <c r="B3" s="1" t="s">
        <v>18</v>
      </c>
    </row>
    <row r="4" spans="1:9" ht="80.25" customHeight="1">
      <c r="A4" s="52" t="s">
        <v>19</v>
      </c>
      <c r="B4" s="52"/>
      <c r="C4" s="52"/>
      <c r="D4" s="52"/>
      <c r="E4" s="52"/>
      <c r="F4" s="52"/>
      <c r="G4" s="52"/>
      <c r="H4" s="52"/>
      <c r="I4" s="52"/>
    </row>
    <row r="5" spans="1:9" ht="17.2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5.75">
      <c r="A6" s="9" t="s">
        <v>20</v>
      </c>
      <c r="B6" s="9" t="s">
        <v>21</v>
      </c>
      <c r="C6" s="9"/>
      <c r="D6" s="9"/>
      <c r="E6" s="9"/>
      <c r="F6" s="9"/>
      <c r="G6" s="9"/>
      <c r="H6" s="9"/>
      <c r="I6" s="9"/>
    </row>
    <row r="7" spans="1:9" ht="44.25" customHeight="1">
      <c r="A7" s="33" t="s">
        <v>144</v>
      </c>
      <c r="B7" s="53" t="s">
        <v>145</v>
      </c>
      <c r="C7" s="53"/>
      <c r="D7" s="53"/>
      <c r="E7" s="53"/>
      <c r="F7" s="53"/>
      <c r="G7" s="53"/>
      <c r="H7" s="53"/>
      <c r="I7" s="53"/>
    </row>
    <row r="8" spans="1:9" ht="15.75">
      <c r="A8" s="9"/>
      <c r="B8" s="9"/>
      <c r="C8" s="9"/>
      <c r="D8" s="9"/>
      <c r="E8" s="9"/>
      <c r="F8" s="9"/>
      <c r="G8" s="9"/>
      <c r="H8" s="9"/>
      <c r="I8" s="9"/>
    </row>
    <row r="9" spans="1:9" ht="45.75" customHeight="1">
      <c r="A9" s="9" t="s">
        <v>22</v>
      </c>
      <c r="B9" s="50" t="s">
        <v>23</v>
      </c>
      <c r="C9" s="50"/>
      <c r="D9" s="50"/>
      <c r="E9" s="50"/>
      <c r="F9" s="50"/>
      <c r="G9" s="50"/>
      <c r="H9" s="50"/>
      <c r="I9" s="50"/>
    </row>
    <row r="10" spans="1:11" ht="14.25" customHeight="1">
      <c r="A10" s="9" t="s">
        <v>24</v>
      </c>
      <c r="B10" s="50" t="s">
        <v>25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4.25" customHeight="1">
      <c r="A11" s="9" t="s">
        <v>26</v>
      </c>
      <c r="B11" s="50" t="s">
        <v>27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.75" customHeight="1">
      <c r="A12" s="9" t="s">
        <v>28</v>
      </c>
      <c r="B12" s="50" t="s">
        <v>29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9" ht="15.75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9" t="s">
        <v>30</v>
      </c>
      <c r="B14" s="9" t="s">
        <v>31</v>
      </c>
      <c r="C14" s="9"/>
      <c r="D14" s="9"/>
      <c r="E14" s="9"/>
      <c r="F14" s="9"/>
      <c r="G14" s="9"/>
      <c r="H14" s="9" t="s">
        <v>136</v>
      </c>
      <c r="I14" s="9"/>
    </row>
    <row r="15" spans="1:9" ht="15.75">
      <c r="A15" s="9"/>
      <c r="B15" s="9" t="s">
        <v>32</v>
      </c>
      <c r="C15" s="9"/>
      <c r="D15" s="9"/>
      <c r="E15" s="9"/>
      <c r="F15" s="9"/>
      <c r="G15" s="9"/>
      <c r="H15" s="9"/>
      <c r="I15" s="9"/>
    </row>
    <row r="16" spans="1:9" ht="31.5" customHeight="1">
      <c r="A16" s="9" t="s">
        <v>33</v>
      </c>
      <c r="B16" s="50" t="s">
        <v>137</v>
      </c>
      <c r="C16" s="50"/>
      <c r="D16" s="50"/>
      <c r="E16" s="50"/>
      <c r="F16" s="50"/>
      <c r="G16" s="50"/>
      <c r="H16" s="50"/>
      <c r="I16" s="50"/>
    </row>
    <row r="17" spans="1:9" ht="15" customHeight="1">
      <c r="A17" s="9" t="s">
        <v>34</v>
      </c>
      <c r="B17" s="50" t="s">
        <v>143</v>
      </c>
      <c r="C17" s="50"/>
      <c r="D17" s="50"/>
      <c r="E17" s="50"/>
      <c r="F17" s="50"/>
      <c r="G17" s="50"/>
      <c r="H17" s="50"/>
      <c r="I17" s="50"/>
    </row>
    <row r="18" spans="1:9" ht="32.25" customHeight="1">
      <c r="A18" s="9" t="s">
        <v>35</v>
      </c>
      <c r="B18" s="50" t="s">
        <v>36</v>
      </c>
      <c r="C18" s="50"/>
      <c r="D18" s="50"/>
      <c r="E18" s="50"/>
      <c r="F18" s="50"/>
      <c r="G18" s="50"/>
      <c r="H18" s="50"/>
      <c r="I18" s="50"/>
    </row>
    <row r="19" spans="1:8" ht="15.75">
      <c r="A19" s="1" t="s">
        <v>37</v>
      </c>
      <c r="B19" s="1" t="s">
        <v>38</v>
      </c>
      <c r="H19" s="10">
        <v>5358395.85</v>
      </c>
    </row>
    <row r="20" ht="15.75">
      <c r="B20" s="1" t="s">
        <v>32</v>
      </c>
    </row>
    <row r="21" spans="1:9" ht="15.75">
      <c r="A21" s="1" t="s">
        <v>39</v>
      </c>
      <c r="B21" s="1" t="s">
        <v>40</v>
      </c>
      <c r="I21" s="10">
        <v>986065.62</v>
      </c>
    </row>
  </sheetData>
  <sheetProtection selectLockedCells="1" selectUnlockedCells="1"/>
  <mergeCells count="13">
    <mergeCell ref="B17:I17"/>
    <mergeCell ref="B18:I18"/>
    <mergeCell ref="A1:I1"/>
    <mergeCell ref="A4:I4"/>
    <mergeCell ref="B9:I9"/>
    <mergeCell ref="B10:I10"/>
    <mergeCell ref="B7:I7"/>
    <mergeCell ref="J10:K10"/>
    <mergeCell ref="B11:I11"/>
    <mergeCell ref="J11:K11"/>
    <mergeCell ref="B12:I12"/>
    <mergeCell ref="J12:K12"/>
    <mergeCell ref="B16:I16"/>
  </mergeCells>
  <printOptions/>
  <pageMargins left="0.7875" right="0.39375" top="0.39375" bottom="0.39375" header="0.5118055555555555" footer="0.511805555555555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8.28125" style="1" customWidth="1"/>
    <col min="2" max="2" width="63.8515625" style="1" customWidth="1"/>
    <col min="3" max="3" width="14.8515625" style="1" customWidth="1"/>
    <col min="4" max="16384" width="9.140625" style="1" customWidth="1"/>
  </cols>
  <sheetData>
    <row r="1" spans="1:9" ht="15.75">
      <c r="A1" s="51" t="s">
        <v>41</v>
      </c>
      <c r="B1" s="51"/>
      <c r="C1" s="51"/>
      <c r="D1" s="11"/>
      <c r="E1" s="11"/>
      <c r="F1" s="11"/>
      <c r="G1" s="11"/>
      <c r="H1" s="11"/>
      <c r="I1" s="11"/>
    </row>
    <row r="2" spans="1:9" ht="15.75">
      <c r="A2" s="51" t="s">
        <v>157</v>
      </c>
      <c r="B2" s="51"/>
      <c r="C2" s="51"/>
      <c r="D2" s="11"/>
      <c r="E2" s="11"/>
      <c r="F2" s="11"/>
      <c r="G2" s="11"/>
      <c r="H2" s="11"/>
      <c r="I2" s="11"/>
    </row>
    <row r="3" spans="1:9" ht="15.75">
      <c r="A3" s="51" t="s">
        <v>42</v>
      </c>
      <c r="B3" s="51"/>
      <c r="C3" s="51"/>
      <c r="D3" s="11"/>
      <c r="E3" s="11"/>
      <c r="F3" s="11"/>
      <c r="G3" s="11"/>
      <c r="H3" s="11"/>
      <c r="I3" s="11"/>
    </row>
    <row r="5" spans="1:3" s="3" customFormat="1" ht="31.5">
      <c r="A5" s="12" t="s">
        <v>43</v>
      </c>
      <c r="B5" s="13" t="s">
        <v>44</v>
      </c>
      <c r="C5" s="12" t="s">
        <v>45</v>
      </c>
    </row>
    <row r="6" spans="1:3" ht="15.75">
      <c r="A6" s="14">
        <v>1</v>
      </c>
      <c r="B6" s="13">
        <v>2</v>
      </c>
      <c r="C6" s="14">
        <v>3</v>
      </c>
    </row>
    <row r="7" spans="1:3" ht="15.75">
      <c r="A7" s="54" t="s">
        <v>17</v>
      </c>
      <c r="B7" s="15" t="s">
        <v>46</v>
      </c>
      <c r="C7" s="16">
        <v>20400.37</v>
      </c>
    </row>
    <row r="8" spans="1:3" ht="15.75">
      <c r="A8" s="54"/>
      <c r="B8" s="17" t="s">
        <v>47</v>
      </c>
      <c r="C8" s="18"/>
    </row>
    <row r="9" spans="1:3" ht="15.75">
      <c r="A9" s="54"/>
      <c r="B9" s="19" t="s">
        <v>48</v>
      </c>
      <c r="C9" s="20">
        <v>18133.78</v>
      </c>
    </row>
    <row r="10" spans="1:3" ht="15.75">
      <c r="A10" s="54"/>
      <c r="B10" s="17" t="s">
        <v>32</v>
      </c>
      <c r="C10" s="21"/>
    </row>
    <row r="11" spans="1:3" ht="15.75">
      <c r="A11" s="54"/>
      <c r="B11" s="19" t="s">
        <v>49</v>
      </c>
      <c r="C11" s="20">
        <v>0</v>
      </c>
    </row>
    <row r="12" spans="1:3" ht="15.75">
      <c r="A12" s="54"/>
      <c r="B12" s="15" t="s">
        <v>50</v>
      </c>
      <c r="C12" s="16">
        <v>986</v>
      </c>
    </row>
    <row r="13" spans="1:3" ht="15.75">
      <c r="A13" s="54"/>
      <c r="B13" s="17" t="s">
        <v>32</v>
      </c>
      <c r="C13" s="21"/>
    </row>
    <row r="14" spans="1:3" ht="15.75">
      <c r="A14" s="54"/>
      <c r="B14" s="19" t="s">
        <v>49</v>
      </c>
      <c r="C14" s="20">
        <v>0.3</v>
      </c>
    </row>
    <row r="15" spans="1:3" ht="15.75">
      <c r="A15" s="54" t="s">
        <v>20</v>
      </c>
      <c r="B15" s="22" t="s">
        <v>51</v>
      </c>
      <c r="C15" s="16">
        <f>19806.07</f>
        <v>19806.07</v>
      </c>
    </row>
    <row r="16" spans="1:3" ht="15.75">
      <c r="A16" s="54"/>
      <c r="B16" s="17" t="s">
        <v>47</v>
      </c>
      <c r="C16" s="21"/>
    </row>
    <row r="17" spans="1:3" ht="15.75">
      <c r="A17" s="54"/>
      <c r="B17" s="23" t="s">
        <v>52</v>
      </c>
      <c r="C17" s="20">
        <v>0</v>
      </c>
    </row>
    <row r="18" spans="1:3" ht="15.75">
      <c r="A18" s="54"/>
      <c r="B18" s="17" t="s">
        <v>32</v>
      </c>
      <c r="C18" s="21"/>
    </row>
    <row r="19" spans="1:3" ht="15.75">
      <c r="A19" s="54"/>
      <c r="B19" s="23" t="s">
        <v>53</v>
      </c>
      <c r="C19" s="20">
        <v>0</v>
      </c>
    </row>
    <row r="20" spans="1:3" ht="31.5">
      <c r="A20" s="54"/>
      <c r="B20" s="22" t="s">
        <v>54</v>
      </c>
      <c r="C20" s="16">
        <v>0</v>
      </c>
    </row>
    <row r="21" spans="1:3" ht="15.75">
      <c r="A21" s="54"/>
      <c r="B21" s="24" t="s">
        <v>55</v>
      </c>
      <c r="C21" s="16">
        <v>0</v>
      </c>
    </row>
    <row r="22" spans="1:3" ht="15.75">
      <c r="A22" s="54"/>
      <c r="B22" s="24" t="s">
        <v>56</v>
      </c>
      <c r="C22" s="16">
        <v>4.7</v>
      </c>
    </row>
    <row r="23" spans="1:3" ht="15.75">
      <c r="A23" s="54"/>
      <c r="B23" s="24" t="s">
        <v>57</v>
      </c>
      <c r="C23" s="16">
        <v>-19810.8</v>
      </c>
    </row>
    <row r="24" spans="1:3" ht="15.75">
      <c r="A24" s="54" t="s">
        <v>22</v>
      </c>
      <c r="B24" s="24" t="s">
        <v>58</v>
      </c>
      <c r="C24" s="16">
        <v>529.18</v>
      </c>
    </row>
    <row r="25" spans="1:3" ht="15.75">
      <c r="A25" s="54"/>
      <c r="B25" s="17" t="s">
        <v>47</v>
      </c>
      <c r="C25" s="21"/>
    </row>
    <row r="26" spans="1:3" ht="15.75">
      <c r="A26" s="54"/>
      <c r="B26" s="23" t="s">
        <v>59</v>
      </c>
      <c r="C26" s="20">
        <v>0</v>
      </c>
    </row>
    <row r="27" spans="1:3" ht="15.75">
      <c r="A27" s="54"/>
      <c r="B27" s="22" t="s">
        <v>60</v>
      </c>
      <c r="C27" s="16">
        <v>529.18</v>
      </c>
    </row>
    <row r="28" spans="1:3" ht="15.75">
      <c r="A28" s="54"/>
      <c r="B28" s="17" t="s">
        <v>32</v>
      </c>
      <c r="C28" s="21"/>
    </row>
    <row r="29" spans="1:3" ht="15.75">
      <c r="A29" s="54"/>
      <c r="B29" s="19" t="s">
        <v>61</v>
      </c>
      <c r="C29" s="20">
        <v>0</v>
      </c>
    </row>
  </sheetData>
  <sheetProtection selectLockedCells="1" selectUnlockedCells="1"/>
  <mergeCells count="6">
    <mergeCell ref="A1:C1"/>
    <mergeCell ref="A2:C2"/>
    <mergeCell ref="A3:C3"/>
    <mergeCell ref="A7:A14"/>
    <mergeCell ref="A15:A23"/>
    <mergeCell ref="A24:A29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23.57421875" style="30" customWidth="1"/>
    <col min="2" max="2" width="6.7109375" style="30" customWidth="1"/>
    <col min="3" max="3" width="7.8515625" style="31" customWidth="1"/>
    <col min="4" max="4" width="12.421875" style="30" customWidth="1"/>
    <col min="5" max="5" width="13.421875" style="30" customWidth="1"/>
    <col min="6" max="6" width="10.8515625" style="30" customWidth="1"/>
    <col min="7" max="7" width="10.421875" style="30" customWidth="1"/>
    <col min="8" max="9" width="10.8515625" style="30" customWidth="1"/>
    <col min="10" max="10" width="10.140625" style="30" customWidth="1"/>
    <col min="11" max="11" width="8.00390625" style="30" customWidth="1"/>
    <col min="12" max="12" width="9.140625" style="30" customWidth="1"/>
    <col min="13" max="13" width="11.57421875" style="30" hidden="1" customWidth="1"/>
    <col min="14" max="14" width="0" style="30" hidden="1" customWidth="1"/>
    <col min="15" max="16384" width="9.140625" style="30" customWidth="1"/>
  </cols>
  <sheetData>
    <row r="1" spans="1:11" ht="20.25" customHeight="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.75" customHeight="1">
      <c r="A2" s="62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customHeight="1">
      <c r="A3" s="31"/>
      <c r="B3" s="31"/>
      <c r="D3" s="31"/>
      <c r="E3" s="31"/>
      <c r="F3" s="31"/>
      <c r="G3" s="31"/>
      <c r="H3" s="31"/>
      <c r="I3" s="31"/>
      <c r="J3" s="31"/>
      <c r="K3" s="31"/>
    </row>
    <row r="4" spans="1:11" ht="33" customHeight="1">
      <c r="A4" s="55" t="s">
        <v>44</v>
      </c>
      <c r="B4" s="55" t="s">
        <v>62</v>
      </c>
      <c r="C4" s="55" t="s">
        <v>148</v>
      </c>
      <c r="D4" s="55" t="s">
        <v>63</v>
      </c>
      <c r="E4" s="55"/>
      <c r="F4" s="55"/>
      <c r="G4" s="55"/>
      <c r="H4" s="55"/>
      <c r="I4" s="55"/>
      <c r="J4" s="55"/>
      <c r="K4" s="55"/>
    </row>
    <row r="5" spans="1:11" ht="12.75">
      <c r="A5" s="55"/>
      <c r="B5" s="55"/>
      <c r="C5" s="55"/>
      <c r="D5" s="35"/>
      <c r="E5" s="55" t="s">
        <v>32</v>
      </c>
      <c r="F5" s="55"/>
      <c r="G5" s="55"/>
      <c r="H5" s="55"/>
      <c r="I5" s="55"/>
      <c r="J5" s="55"/>
      <c r="K5" s="55"/>
    </row>
    <row r="6" spans="1:11" ht="103.5" customHeight="1">
      <c r="A6" s="55"/>
      <c r="B6" s="55"/>
      <c r="C6" s="55"/>
      <c r="D6" s="55" t="s">
        <v>64</v>
      </c>
      <c r="E6" s="55" t="s">
        <v>149</v>
      </c>
      <c r="F6" s="63" t="s">
        <v>150</v>
      </c>
      <c r="G6" s="55" t="s">
        <v>151</v>
      </c>
      <c r="H6" s="55" t="s">
        <v>65</v>
      </c>
      <c r="I6" s="63" t="s">
        <v>152</v>
      </c>
      <c r="J6" s="55" t="s">
        <v>66</v>
      </c>
      <c r="K6" s="55"/>
    </row>
    <row r="7" spans="1:11" ht="127.5" customHeight="1">
      <c r="A7" s="55"/>
      <c r="B7" s="55"/>
      <c r="C7" s="55"/>
      <c r="D7" s="55"/>
      <c r="E7" s="55"/>
      <c r="F7" s="64"/>
      <c r="G7" s="55"/>
      <c r="H7" s="55"/>
      <c r="I7" s="64"/>
      <c r="J7" s="35" t="s">
        <v>64</v>
      </c>
      <c r="K7" s="35" t="s">
        <v>67</v>
      </c>
    </row>
    <row r="8" spans="1:11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7">
        <v>42740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</row>
    <row r="9" spans="1:16" ht="29.25" customHeight="1">
      <c r="A9" s="35" t="s">
        <v>68</v>
      </c>
      <c r="B9" s="35">
        <v>100</v>
      </c>
      <c r="C9" s="34" t="s">
        <v>69</v>
      </c>
      <c r="D9" s="38">
        <f>E9+G9+J9+K9</f>
        <v>21822249</v>
      </c>
      <c r="E9" s="38">
        <f>E17</f>
        <v>19953900</v>
      </c>
      <c r="F9" s="38"/>
      <c r="G9" s="38">
        <f>G14</f>
        <v>1808349</v>
      </c>
      <c r="H9" s="38" t="s">
        <v>69</v>
      </c>
      <c r="I9" s="38"/>
      <c r="J9" s="38">
        <f>J11+J12+J13+J15+J16+J10</f>
        <v>60000</v>
      </c>
      <c r="K9" s="38">
        <f>K15</f>
        <v>0</v>
      </c>
      <c r="O9" s="56"/>
      <c r="P9" s="56"/>
    </row>
    <row r="10" spans="1:11" ht="25.5">
      <c r="A10" s="35" t="s">
        <v>153</v>
      </c>
      <c r="B10" s="35">
        <v>110</v>
      </c>
      <c r="C10" s="34">
        <v>120</v>
      </c>
      <c r="D10" s="38">
        <v>0</v>
      </c>
      <c r="E10" s="38" t="s">
        <v>69</v>
      </c>
      <c r="F10" s="38"/>
      <c r="G10" s="38" t="s">
        <v>69</v>
      </c>
      <c r="H10" s="38" t="s">
        <v>69</v>
      </c>
      <c r="I10" s="38" t="s">
        <v>69</v>
      </c>
      <c r="J10" s="38">
        <v>0</v>
      </c>
      <c r="K10" s="38" t="s">
        <v>69</v>
      </c>
    </row>
    <row r="11" spans="1:13" ht="25.5" customHeight="1">
      <c r="A11" s="35" t="s">
        <v>70</v>
      </c>
      <c r="B11" s="35">
        <v>120</v>
      </c>
      <c r="C11" s="34">
        <v>130</v>
      </c>
      <c r="D11" s="38">
        <f>E11+J11</f>
        <v>19953900</v>
      </c>
      <c r="E11" s="38">
        <v>19953900</v>
      </c>
      <c r="F11" s="38"/>
      <c r="G11" s="38" t="s">
        <v>69</v>
      </c>
      <c r="H11" s="38" t="s">
        <v>69</v>
      </c>
      <c r="I11" s="38"/>
      <c r="J11" s="38">
        <v>0</v>
      </c>
      <c r="K11" s="38"/>
      <c r="M11" s="30">
        <v>9416170.03</v>
      </c>
    </row>
    <row r="12" spans="1:14" ht="41.25" customHeight="1">
      <c r="A12" s="35" t="s">
        <v>154</v>
      </c>
      <c r="B12" s="35">
        <v>130</v>
      </c>
      <c r="C12" s="34"/>
      <c r="D12" s="38">
        <f>J12</f>
        <v>0</v>
      </c>
      <c r="E12" s="38" t="s">
        <v>69</v>
      </c>
      <c r="F12" s="38"/>
      <c r="G12" s="38" t="s">
        <v>69</v>
      </c>
      <c r="H12" s="38" t="s">
        <v>69</v>
      </c>
      <c r="I12" s="38" t="s">
        <v>69</v>
      </c>
      <c r="J12" s="38">
        <v>0</v>
      </c>
      <c r="K12" s="38" t="s">
        <v>69</v>
      </c>
      <c r="M12" s="30">
        <v>120600</v>
      </c>
      <c r="N12" s="30">
        <v>223</v>
      </c>
    </row>
    <row r="13" spans="1:11" ht="76.5" customHeight="1">
      <c r="A13" s="35" t="s">
        <v>71</v>
      </c>
      <c r="B13" s="35">
        <v>140</v>
      </c>
      <c r="C13" s="34"/>
      <c r="D13" s="38">
        <f>J13</f>
        <v>0</v>
      </c>
      <c r="E13" s="38" t="s">
        <v>69</v>
      </c>
      <c r="F13" s="38"/>
      <c r="G13" s="38" t="s">
        <v>69</v>
      </c>
      <c r="H13" s="38" t="s">
        <v>69</v>
      </c>
      <c r="I13" s="38" t="s">
        <v>69</v>
      </c>
      <c r="J13" s="38">
        <v>0</v>
      </c>
      <c r="K13" s="38" t="s">
        <v>69</v>
      </c>
    </row>
    <row r="14" spans="1:11" ht="38.25" customHeight="1">
      <c r="A14" s="35" t="s">
        <v>72</v>
      </c>
      <c r="B14" s="35">
        <v>150</v>
      </c>
      <c r="C14" s="34"/>
      <c r="D14" s="38">
        <f>G14</f>
        <v>1808349</v>
      </c>
      <c r="E14" s="38" t="s">
        <v>69</v>
      </c>
      <c r="F14" s="38"/>
      <c r="G14" s="38">
        <f>G17</f>
        <v>1808349</v>
      </c>
      <c r="H14" s="38" t="s">
        <v>69</v>
      </c>
      <c r="I14" s="38" t="s">
        <v>69</v>
      </c>
      <c r="J14" s="38" t="s">
        <v>69</v>
      </c>
      <c r="K14" s="38" t="s">
        <v>69</v>
      </c>
    </row>
    <row r="15" spans="1:11" ht="12.75">
      <c r="A15" s="35" t="s">
        <v>73</v>
      </c>
      <c r="B15" s="35">
        <v>160</v>
      </c>
      <c r="C15" s="34">
        <v>180</v>
      </c>
      <c r="D15" s="38">
        <f>J15</f>
        <v>60000</v>
      </c>
      <c r="E15" s="38" t="s">
        <v>69</v>
      </c>
      <c r="F15" s="38"/>
      <c r="G15" s="38" t="s">
        <v>69</v>
      </c>
      <c r="H15" s="38" t="s">
        <v>69</v>
      </c>
      <c r="I15" s="38" t="s">
        <v>69</v>
      </c>
      <c r="J15" s="38">
        <v>60000</v>
      </c>
      <c r="K15" s="38"/>
    </row>
    <row r="16" spans="1:11" ht="25.5">
      <c r="A16" s="35" t="s">
        <v>74</v>
      </c>
      <c r="B16" s="35">
        <v>180</v>
      </c>
      <c r="C16" s="34" t="s">
        <v>69</v>
      </c>
      <c r="D16" s="38">
        <f>J16</f>
        <v>0</v>
      </c>
      <c r="E16" s="38" t="s">
        <v>69</v>
      </c>
      <c r="F16" s="38"/>
      <c r="G16" s="38" t="s">
        <v>69</v>
      </c>
      <c r="H16" s="38" t="s">
        <v>69</v>
      </c>
      <c r="I16" s="38" t="s">
        <v>69</v>
      </c>
      <c r="J16" s="38">
        <v>0</v>
      </c>
      <c r="K16" s="38" t="s">
        <v>69</v>
      </c>
    </row>
    <row r="17" spans="1:11" ht="18.75" customHeight="1">
      <c r="A17" s="39" t="s">
        <v>75</v>
      </c>
      <c r="B17" s="35">
        <v>200</v>
      </c>
      <c r="C17" s="34" t="s">
        <v>69</v>
      </c>
      <c r="D17" s="38">
        <f>D18+D24+D29+D31</f>
        <v>21817249</v>
      </c>
      <c r="E17" s="38">
        <f>E18+E24+E29+E31+E30</f>
        <v>19953900</v>
      </c>
      <c r="F17" s="38"/>
      <c r="G17" s="38">
        <f>G18+G24+G29+G31</f>
        <v>1808349</v>
      </c>
      <c r="H17" s="38">
        <f>H18+H24+H29+H31</f>
        <v>0</v>
      </c>
      <c r="I17" s="38"/>
      <c r="J17" s="38">
        <f>J18+J24+J29+J31</f>
        <v>60000</v>
      </c>
      <c r="K17" s="38"/>
    </row>
    <row r="18" spans="1:11" ht="31.5" customHeight="1">
      <c r="A18" s="39" t="s">
        <v>76</v>
      </c>
      <c r="B18" s="35">
        <v>210</v>
      </c>
      <c r="C18" s="40"/>
      <c r="D18" s="38">
        <f aca="true" t="shared" si="0" ref="D18:D47">E18+G18+H18+J18+K18</f>
        <v>15938900</v>
      </c>
      <c r="E18" s="38">
        <f>E19+E20+E21</f>
        <v>15938900</v>
      </c>
      <c r="F18" s="38"/>
      <c r="G18" s="38">
        <f>G19+G21</f>
        <v>0</v>
      </c>
      <c r="H18" s="38">
        <f>H19+H21</f>
        <v>0</v>
      </c>
      <c r="I18" s="38"/>
      <c r="J18" s="38">
        <f>J19+J20+J21</f>
        <v>0</v>
      </c>
      <c r="K18" s="38">
        <f>L18+M18+N18+O18+P18</f>
        <v>0</v>
      </c>
    </row>
    <row r="19" spans="1:11" ht="13.5" customHeight="1">
      <c r="A19" s="57" t="s">
        <v>77</v>
      </c>
      <c r="B19" s="60">
        <v>211</v>
      </c>
      <c r="C19" s="40" t="s">
        <v>78</v>
      </c>
      <c r="D19" s="38">
        <f t="shared" si="0"/>
        <v>12249728</v>
      </c>
      <c r="E19" s="38">
        <f>11600000+649728</f>
        <v>12249728</v>
      </c>
      <c r="F19" s="38"/>
      <c r="G19" s="38"/>
      <c r="H19" s="38"/>
      <c r="I19" s="38"/>
      <c r="J19" s="38">
        <v>0</v>
      </c>
      <c r="K19" s="38"/>
    </row>
    <row r="20" spans="1:11" ht="13.5" customHeight="1">
      <c r="A20" s="58"/>
      <c r="B20" s="61"/>
      <c r="C20" s="40" t="s">
        <v>140</v>
      </c>
      <c r="D20" s="38">
        <f t="shared" si="0"/>
        <v>0</v>
      </c>
      <c r="E20" s="38">
        <v>0</v>
      </c>
      <c r="F20" s="38"/>
      <c r="G20" s="38"/>
      <c r="H20" s="38"/>
      <c r="I20" s="38"/>
      <c r="J20" s="38">
        <v>0</v>
      </c>
      <c r="K20" s="38"/>
    </row>
    <row r="21" spans="1:11" ht="12.75">
      <c r="A21" s="59"/>
      <c r="B21" s="61"/>
      <c r="C21" s="40" t="s">
        <v>79</v>
      </c>
      <c r="D21" s="38">
        <f>E21+G21+H21+J21+K21</f>
        <v>3689172</v>
      </c>
      <c r="E21" s="38">
        <f>3503200+185972</f>
        <v>3689172</v>
      </c>
      <c r="F21" s="38"/>
      <c r="G21" s="38"/>
      <c r="H21" s="38"/>
      <c r="I21" s="38"/>
      <c r="J21" s="38">
        <v>0</v>
      </c>
      <c r="K21" s="38"/>
    </row>
    <row r="22" spans="1:11" ht="24.75" customHeight="1">
      <c r="A22" s="39" t="s">
        <v>80</v>
      </c>
      <c r="B22" s="35">
        <v>220</v>
      </c>
      <c r="C22" s="40"/>
      <c r="D22" s="38">
        <f t="shared" si="0"/>
        <v>0</v>
      </c>
      <c r="E22" s="38"/>
      <c r="F22" s="38"/>
      <c r="G22" s="38"/>
      <c r="H22" s="38"/>
      <c r="I22" s="38"/>
      <c r="J22" s="38"/>
      <c r="K22" s="38"/>
    </row>
    <row r="23" spans="1:11" ht="12.75">
      <c r="A23" s="35" t="s">
        <v>101</v>
      </c>
      <c r="B23" s="35"/>
      <c r="C23" s="40"/>
      <c r="D23" s="38">
        <f t="shared" si="0"/>
        <v>0</v>
      </c>
      <c r="E23" s="38"/>
      <c r="F23" s="38"/>
      <c r="G23" s="38"/>
      <c r="H23" s="38"/>
      <c r="I23" s="38"/>
      <c r="J23" s="38"/>
      <c r="K23" s="38"/>
    </row>
    <row r="24" spans="1:11" ht="27" customHeight="1">
      <c r="A24" s="35" t="s">
        <v>81</v>
      </c>
      <c r="B24" s="35">
        <v>230</v>
      </c>
      <c r="C24" s="40" t="s">
        <v>82</v>
      </c>
      <c r="D24" s="38">
        <f aca="true" t="shared" si="1" ref="D24:K24">D26+D27</f>
        <v>370000</v>
      </c>
      <c r="E24" s="38">
        <f t="shared" si="1"/>
        <v>370000</v>
      </c>
      <c r="F24" s="38"/>
      <c r="G24" s="38">
        <f t="shared" si="1"/>
        <v>0</v>
      </c>
      <c r="H24" s="38">
        <f t="shared" si="1"/>
        <v>0</v>
      </c>
      <c r="I24" s="38"/>
      <c r="J24" s="38">
        <f t="shared" si="1"/>
        <v>0</v>
      </c>
      <c r="K24" s="38">
        <f t="shared" si="1"/>
        <v>0</v>
      </c>
    </row>
    <row r="25" spans="1:11" ht="12.75">
      <c r="A25" s="35" t="s">
        <v>47</v>
      </c>
      <c r="B25" s="35"/>
      <c r="C25" s="40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5" t="s">
        <v>142</v>
      </c>
      <c r="B26" s="35"/>
      <c r="C26" s="40" t="s">
        <v>82</v>
      </c>
      <c r="D26" s="38">
        <f>E26+G26+H26+J26</f>
        <v>370000</v>
      </c>
      <c r="E26" s="38">
        <v>370000</v>
      </c>
      <c r="F26" s="38"/>
      <c r="G26" s="38"/>
      <c r="H26" s="38"/>
      <c r="I26" s="38"/>
      <c r="J26" s="38"/>
      <c r="K26" s="38"/>
    </row>
    <row r="27" spans="1:11" ht="12.75">
      <c r="A27" s="35" t="s">
        <v>141</v>
      </c>
      <c r="B27" s="35"/>
      <c r="C27" s="40" t="s">
        <v>82</v>
      </c>
      <c r="D27" s="38">
        <f>E27+G27+H27+J27</f>
        <v>0</v>
      </c>
      <c r="E27" s="38">
        <v>0</v>
      </c>
      <c r="F27" s="38"/>
      <c r="G27" s="38"/>
      <c r="H27" s="38"/>
      <c r="I27" s="38"/>
      <c r="J27" s="38">
        <v>0</v>
      </c>
      <c r="K27" s="38"/>
    </row>
    <row r="28" spans="1:11" ht="27" customHeight="1">
      <c r="A28" s="35" t="s">
        <v>83</v>
      </c>
      <c r="B28" s="35">
        <v>240</v>
      </c>
      <c r="C28" s="40"/>
      <c r="D28" s="38">
        <f t="shared" si="0"/>
        <v>0</v>
      </c>
      <c r="E28" s="38"/>
      <c r="F28" s="38"/>
      <c r="G28" s="38"/>
      <c r="H28" s="38"/>
      <c r="I28" s="38"/>
      <c r="J28" s="38"/>
      <c r="K28" s="38"/>
    </row>
    <row r="29" spans="1:16" ht="38.25">
      <c r="A29" s="35" t="s">
        <v>84</v>
      </c>
      <c r="B29" s="35">
        <v>250</v>
      </c>
      <c r="C29" s="40"/>
      <c r="D29" s="38">
        <f t="shared" si="0"/>
        <v>0</v>
      </c>
      <c r="E29" s="38"/>
      <c r="F29" s="38"/>
      <c r="G29" s="38"/>
      <c r="H29" s="38"/>
      <c r="I29" s="38"/>
      <c r="J29" s="38">
        <f>J30</f>
        <v>0</v>
      </c>
      <c r="K29" s="38"/>
      <c r="P29" s="43">
        <f>21822249-D9</f>
        <v>0</v>
      </c>
    </row>
    <row r="30" spans="1:11" ht="12.75">
      <c r="A30" s="35" t="s">
        <v>85</v>
      </c>
      <c r="B30" s="35"/>
      <c r="C30" s="40" t="s">
        <v>86</v>
      </c>
      <c r="D30" s="38">
        <f t="shared" si="0"/>
        <v>5000</v>
      </c>
      <c r="E30" s="38">
        <v>5000</v>
      </c>
      <c r="F30" s="38"/>
      <c r="G30" s="38"/>
      <c r="H30" s="38"/>
      <c r="I30" s="38"/>
      <c r="J30" s="38">
        <v>0</v>
      </c>
      <c r="K30" s="38"/>
    </row>
    <row r="31" spans="1:11" ht="27" customHeight="1">
      <c r="A31" s="35" t="s">
        <v>87</v>
      </c>
      <c r="B31" s="35">
        <v>260</v>
      </c>
      <c r="C31" s="40" t="s">
        <v>69</v>
      </c>
      <c r="D31" s="38">
        <f>E31+G31+H31+J31+K31</f>
        <v>5508349</v>
      </c>
      <c r="E31" s="38">
        <f>E32+E33+E34+E35+E36+E37</f>
        <v>3640000</v>
      </c>
      <c r="F31" s="38"/>
      <c r="G31" s="38">
        <f>G32+G33+G34+G35+G36+G37</f>
        <v>1808349</v>
      </c>
      <c r="H31" s="38">
        <f>H32+H33+H34+H35+H36+H37</f>
        <v>0</v>
      </c>
      <c r="I31" s="38"/>
      <c r="J31" s="38">
        <f>J32+J33+J34+J35+J36+J37</f>
        <v>60000</v>
      </c>
      <c r="K31" s="38"/>
    </row>
    <row r="32" spans="1:11" ht="12.75">
      <c r="A32" s="41" t="s">
        <v>88</v>
      </c>
      <c r="B32" s="36"/>
      <c r="C32" s="40" t="s">
        <v>89</v>
      </c>
      <c r="D32" s="38">
        <f t="shared" si="0"/>
        <v>161000</v>
      </c>
      <c r="E32" s="38">
        <f>79000+82000</f>
        <v>161000</v>
      </c>
      <c r="F32" s="38"/>
      <c r="G32" s="38"/>
      <c r="H32" s="38"/>
      <c r="I32" s="38"/>
      <c r="J32" s="38">
        <v>0</v>
      </c>
      <c r="K32" s="38"/>
    </row>
    <row r="33" spans="1:11" ht="12.75">
      <c r="A33" s="35" t="s">
        <v>90</v>
      </c>
      <c r="B33" s="35"/>
      <c r="C33" s="40" t="s">
        <v>91</v>
      </c>
      <c r="D33" s="38">
        <f t="shared" si="0"/>
        <v>2707300</v>
      </c>
      <c r="E33" s="38">
        <v>2707300</v>
      </c>
      <c r="F33" s="38"/>
      <c r="G33" s="38"/>
      <c r="H33" s="38"/>
      <c r="I33" s="38"/>
      <c r="J33" s="38">
        <v>0</v>
      </c>
      <c r="K33" s="38"/>
    </row>
    <row r="34" spans="1:11" ht="26.25" customHeight="1">
      <c r="A34" s="39" t="s">
        <v>92</v>
      </c>
      <c r="B34" s="34"/>
      <c r="C34" s="40" t="s">
        <v>93</v>
      </c>
      <c r="D34" s="38">
        <f t="shared" si="0"/>
        <v>455800</v>
      </c>
      <c r="E34" s="38">
        <f>20000+19500</f>
        <v>39500</v>
      </c>
      <c r="F34" s="38"/>
      <c r="G34" s="38">
        <f>3000+26400+218600+158300</f>
        <v>406300</v>
      </c>
      <c r="H34" s="38"/>
      <c r="I34" s="38"/>
      <c r="J34" s="38">
        <v>10000</v>
      </c>
      <c r="K34" s="38"/>
    </row>
    <row r="35" spans="1:11" ht="12.75" customHeight="1">
      <c r="A35" s="39" t="s">
        <v>94</v>
      </c>
      <c r="B35" s="34"/>
      <c r="C35" s="40" t="s">
        <v>95</v>
      </c>
      <c r="D35" s="38">
        <f t="shared" si="0"/>
        <v>1585069</v>
      </c>
      <c r="E35" s="38">
        <f>152200+30000</f>
        <v>182200</v>
      </c>
      <c r="F35" s="38"/>
      <c r="G35" s="38">
        <f>563158+77568+8143+74300+669700</f>
        <v>1392869</v>
      </c>
      <c r="H35" s="38"/>
      <c r="I35" s="38"/>
      <c r="J35" s="38">
        <v>10000</v>
      </c>
      <c r="K35" s="38"/>
    </row>
    <row r="36" spans="1:11" ht="24.75" customHeight="1">
      <c r="A36" s="41" t="s">
        <v>96</v>
      </c>
      <c r="B36" s="36"/>
      <c r="C36" s="40" t="s">
        <v>97</v>
      </c>
      <c r="D36" s="38">
        <f t="shared" si="0"/>
        <v>410000</v>
      </c>
      <c r="E36" s="38">
        <f>400000</f>
        <v>400000</v>
      </c>
      <c r="F36" s="38"/>
      <c r="G36" s="38">
        <v>0</v>
      </c>
      <c r="H36" s="38"/>
      <c r="I36" s="38"/>
      <c r="J36" s="38">
        <v>10000</v>
      </c>
      <c r="K36" s="38"/>
    </row>
    <row r="37" spans="1:11" ht="26.25" customHeight="1">
      <c r="A37" s="41" t="s">
        <v>98</v>
      </c>
      <c r="B37" s="36"/>
      <c r="C37" s="40" t="s">
        <v>99</v>
      </c>
      <c r="D37" s="38">
        <f t="shared" si="0"/>
        <v>189180</v>
      </c>
      <c r="E37" s="38">
        <f>150000</f>
        <v>150000</v>
      </c>
      <c r="F37" s="38"/>
      <c r="G37" s="38">
        <f>9180</f>
        <v>9180</v>
      </c>
      <c r="H37" s="38"/>
      <c r="I37" s="38"/>
      <c r="J37" s="38">
        <v>30000</v>
      </c>
      <c r="K37" s="38"/>
    </row>
    <row r="38" spans="1:11" ht="25.5">
      <c r="A38" s="35" t="s">
        <v>100</v>
      </c>
      <c r="B38" s="35">
        <v>300</v>
      </c>
      <c r="C38" s="40" t="s">
        <v>69</v>
      </c>
      <c r="D38" s="38">
        <f t="shared" si="0"/>
        <v>0</v>
      </c>
      <c r="E38" s="38"/>
      <c r="F38" s="38"/>
      <c r="G38" s="38"/>
      <c r="H38" s="38"/>
      <c r="I38" s="38"/>
      <c r="J38" s="38"/>
      <c r="K38" s="38"/>
    </row>
    <row r="39" spans="1:11" ht="12.75">
      <c r="A39" s="35" t="s">
        <v>101</v>
      </c>
      <c r="B39" s="35"/>
      <c r="C39" s="40"/>
      <c r="D39" s="34">
        <f t="shared" si="0"/>
        <v>0</v>
      </c>
      <c r="E39" s="34"/>
      <c r="F39" s="34"/>
      <c r="G39" s="34"/>
      <c r="H39" s="34"/>
      <c r="I39" s="34"/>
      <c r="J39" s="34"/>
      <c r="K39" s="34"/>
    </row>
    <row r="40" spans="1:11" ht="25.5">
      <c r="A40" s="35" t="s">
        <v>102</v>
      </c>
      <c r="B40" s="35">
        <v>310</v>
      </c>
      <c r="C40" s="40"/>
      <c r="D40" s="34">
        <f t="shared" si="0"/>
        <v>0</v>
      </c>
      <c r="E40" s="34"/>
      <c r="F40" s="34"/>
      <c r="G40" s="34"/>
      <c r="H40" s="34"/>
      <c r="I40" s="34"/>
      <c r="J40" s="34"/>
      <c r="K40" s="34"/>
    </row>
    <row r="41" spans="1:11" ht="12.75">
      <c r="A41" s="35" t="s">
        <v>103</v>
      </c>
      <c r="B41" s="35">
        <v>320</v>
      </c>
      <c r="C41" s="40"/>
      <c r="D41" s="34">
        <f t="shared" si="0"/>
        <v>0</v>
      </c>
      <c r="E41" s="34"/>
      <c r="F41" s="34"/>
      <c r="G41" s="34"/>
      <c r="H41" s="34"/>
      <c r="I41" s="34"/>
      <c r="J41" s="34"/>
      <c r="K41" s="34"/>
    </row>
    <row r="42" spans="1:11" ht="25.5">
      <c r="A42" s="35" t="s">
        <v>104</v>
      </c>
      <c r="B42" s="35">
        <v>400</v>
      </c>
      <c r="C42" s="40"/>
      <c r="D42" s="34">
        <f t="shared" si="0"/>
        <v>0</v>
      </c>
      <c r="E42" s="34"/>
      <c r="F42" s="34"/>
      <c r="G42" s="34"/>
      <c r="H42" s="34"/>
      <c r="I42" s="34"/>
      <c r="J42" s="34"/>
      <c r="K42" s="34"/>
    </row>
    <row r="43" spans="1:11" ht="12.75">
      <c r="A43" s="35" t="s">
        <v>105</v>
      </c>
      <c r="B43" s="35"/>
      <c r="C43" s="40"/>
      <c r="D43" s="34">
        <f t="shared" si="0"/>
        <v>0</v>
      </c>
      <c r="E43" s="34"/>
      <c r="F43" s="34"/>
      <c r="G43" s="34"/>
      <c r="H43" s="34"/>
      <c r="I43" s="34"/>
      <c r="J43" s="34"/>
      <c r="K43" s="34"/>
    </row>
    <row r="44" spans="1:11" ht="25.5">
      <c r="A44" s="35" t="s">
        <v>106</v>
      </c>
      <c r="B44" s="35">
        <v>410</v>
      </c>
      <c r="C44" s="40"/>
      <c r="D44" s="34">
        <f t="shared" si="0"/>
        <v>0</v>
      </c>
      <c r="E44" s="34"/>
      <c r="F44" s="34"/>
      <c r="G44" s="34"/>
      <c r="H44" s="34"/>
      <c r="I44" s="34"/>
      <c r="J44" s="34"/>
      <c r="K44" s="34"/>
    </row>
    <row r="45" spans="1:11" ht="12.75">
      <c r="A45" s="35" t="s">
        <v>107</v>
      </c>
      <c r="B45" s="35">
        <v>420</v>
      </c>
      <c r="C45" s="40"/>
      <c r="D45" s="34">
        <f t="shared" si="0"/>
        <v>0</v>
      </c>
      <c r="E45" s="34"/>
      <c r="F45" s="34"/>
      <c r="G45" s="34"/>
      <c r="H45" s="34"/>
      <c r="I45" s="34"/>
      <c r="J45" s="34"/>
      <c r="K45" s="34"/>
    </row>
    <row r="46" spans="1:11" ht="25.5">
      <c r="A46" s="35" t="s">
        <v>108</v>
      </c>
      <c r="B46" s="35">
        <v>500</v>
      </c>
      <c r="C46" s="40" t="s">
        <v>69</v>
      </c>
      <c r="D46" s="34">
        <f t="shared" si="0"/>
        <v>0</v>
      </c>
      <c r="E46" s="34">
        <v>0</v>
      </c>
      <c r="F46" s="34"/>
      <c r="G46" s="34"/>
      <c r="H46" s="34"/>
      <c r="I46" s="34"/>
      <c r="J46" s="34"/>
      <c r="K46" s="34"/>
    </row>
    <row r="47" spans="1:11" ht="25.5">
      <c r="A47" s="35" t="s">
        <v>109</v>
      </c>
      <c r="B47" s="35">
        <v>600</v>
      </c>
      <c r="C47" s="40" t="s">
        <v>69</v>
      </c>
      <c r="D47" s="34">
        <f t="shared" si="0"/>
        <v>0</v>
      </c>
      <c r="E47" s="34">
        <v>0</v>
      </c>
      <c r="F47" s="34"/>
      <c r="G47" s="34"/>
      <c r="H47" s="34"/>
      <c r="I47" s="34"/>
      <c r="J47" s="34"/>
      <c r="K47" s="34"/>
    </row>
  </sheetData>
  <sheetProtection selectLockedCells="1" selectUnlockedCells="1"/>
  <mergeCells count="17">
    <mergeCell ref="I6:I7"/>
    <mergeCell ref="A4:A7"/>
    <mergeCell ref="B4:B7"/>
    <mergeCell ref="C4:C7"/>
    <mergeCell ref="D6:D7"/>
    <mergeCell ref="E6:E7"/>
    <mergeCell ref="F6:F7"/>
    <mergeCell ref="J6:K6"/>
    <mergeCell ref="O9:P9"/>
    <mergeCell ref="G6:G7"/>
    <mergeCell ref="A19:A21"/>
    <mergeCell ref="B19:B21"/>
    <mergeCell ref="A1:K1"/>
    <mergeCell ref="A2:K2"/>
    <mergeCell ref="D4:K4"/>
    <mergeCell ref="E5:K5"/>
    <mergeCell ref="H6:H7"/>
  </mergeCells>
  <printOptions/>
  <pageMargins left="0.17" right="0.19652777777777777" top="0.23" bottom="0.17" header="0.5118055555555555" footer="0.17"/>
  <pageSetup horizontalDpi="300" verticalDpi="300" orientation="portrait" paperSize="9" scale="8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60" zoomScalePageLayoutView="0" workbookViewId="0" topLeftCell="A1">
      <selection activeCell="G39" sqref="G39"/>
    </sheetView>
  </sheetViews>
  <sheetFormatPr defaultColWidth="9.140625" defaultRowHeight="15"/>
  <cols>
    <col min="1" max="1" width="19.8515625" style="1" customWidth="1"/>
    <col min="2" max="3" width="9.140625" style="1" customWidth="1"/>
    <col min="4" max="4" width="13.140625" style="1" customWidth="1"/>
    <col min="5" max="5" width="17.8515625" style="1" customWidth="1"/>
    <col min="6" max="6" width="18.421875" style="1" customWidth="1"/>
    <col min="7" max="16384" width="9.140625" style="1" customWidth="1"/>
  </cols>
  <sheetData>
    <row r="1" spans="1:6" ht="15.75">
      <c r="A1" s="51" t="s">
        <v>110</v>
      </c>
      <c r="B1" s="51"/>
      <c r="C1" s="51"/>
      <c r="D1" s="51"/>
      <c r="E1" s="51"/>
      <c r="F1" s="51"/>
    </row>
    <row r="2" spans="1:6" ht="15.75">
      <c r="A2" s="51" t="str">
        <f>'т2'!A2</f>
        <v>на 01.01.2019 г.</v>
      </c>
      <c r="B2" s="51"/>
      <c r="C2" s="51"/>
      <c r="D2" s="51"/>
      <c r="E2" s="51"/>
      <c r="F2" s="51"/>
    </row>
    <row r="4" spans="1:6" ht="47.25" customHeight="1">
      <c r="A4" s="65" t="s">
        <v>44</v>
      </c>
      <c r="B4" s="65" t="s">
        <v>62</v>
      </c>
      <c r="C4" s="65" t="s">
        <v>111</v>
      </c>
      <c r="D4" s="65" t="s">
        <v>112</v>
      </c>
      <c r="E4" s="65"/>
      <c r="F4" s="65"/>
    </row>
    <row r="5" spans="1:6" s="4" customFormat="1" ht="95.25" customHeight="1">
      <c r="A5" s="65"/>
      <c r="B5" s="65"/>
      <c r="C5" s="65"/>
      <c r="D5" s="25" t="s">
        <v>113</v>
      </c>
      <c r="E5" s="25" t="s">
        <v>114</v>
      </c>
      <c r="F5" s="25" t="s">
        <v>115</v>
      </c>
    </row>
    <row r="6" spans="1:6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</row>
    <row r="7" spans="1:6" ht="36.75">
      <c r="A7" s="25" t="s">
        <v>116</v>
      </c>
      <c r="B7" s="27" t="s">
        <v>117</v>
      </c>
      <c r="C7" s="26" t="s">
        <v>69</v>
      </c>
      <c r="D7" s="28">
        <f>D9</f>
        <v>5508349</v>
      </c>
      <c r="E7" s="28">
        <f>E9</f>
        <v>5508349</v>
      </c>
      <c r="F7" s="28">
        <f>F9</f>
        <v>0</v>
      </c>
    </row>
    <row r="8" spans="1:6" ht="48.75">
      <c r="A8" s="25" t="s">
        <v>118</v>
      </c>
      <c r="B8" s="27" t="s">
        <v>119</v>
      </c>
      <c r="C8" s="26" t="s">
        <v>69</v>
      </c>
      <c r="D8" s="28">
        <f>E8+F8</f>
        <v>0</v>
      </c>
      <c r="E8" s="28">
        <v>0</v>
      </c>
      <c r="F8" s="28">
        <v>0</v>
      </c>
    </row>
    <row r="9" spans="1:6" ht="36.75">
      <c r="A9" s="25" t="s">
        <v>120</v>
      </c>
      <c r="B9" s="27" t="s">
        <v>121</v>
      </c>
      <c r="C9" s="26" t="s">
        <v>69</v>
      </c>
      <c r="D9" s="28">
        <f>E9+F9</f>
        <v>5508349</v>
      </c>
      <c r="E9" s="28">
        <f>'т2'!D31+'т2'!J27</f>
        <v>5508349</v>
      </c>
      <c r="F9" s="28">
        <v>0</v>
      </c>
    </row>
  </sheetData>
  <sheetProtection selectLockedCells="1" selectUnlockedCells="1"/>
  <mergeCells count="6">
    <mergeCell ref="A1:F1"/>
    <mergeCell ref="A2:F2"/>
    <mergeCell ref="A4:A5"/>
    <mergeCell ref="B4:B5"/>
    <mergeCell ref="C4:C5"/>
    <mergeCell ref="D4:F4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D9" sqref="D9:G37"/>
    </sheetView>
  </sheetViews>
  <sheetFormatPr defaultColWidth="9.140625" defaultRowHeight="15"/>
  <cols>
    <col min="1" max="1" width="23.57421875" style="30" customWidth="1"/>
    <col min="2" max="2" width="6.7109375" style="30" customWidth="1"/>
    <col min="3" max="3" width="7.8515625" style="31" customWidth="1"/>
    <col min="4" max="4" width="11.57421875" style="30" customWidth="1"/>
    <col min="5" max="5" width="14.140625" style="30" customWidth="1"/>
    <col min="6" max="6" width="10.8515625" style="30" customWidth="1"/>
    <col min="7" max="7" width="10.57421875" style="30" customWidth="1"/>
    <col min="8" max="9" width="10.8515625" style="30" customWidth="1"/>
    <col min="10" max="10" width="10.140625" style="30" customWidth="1"/>
    <col min="11" max="11" width="8.00390625" style="30" customWidth="1"/>
    <col min="12" max="12" width="9.140625" style="30" customWidth="1"/>
    <col min="13" max="13" width="11.57421875" style="30" hidden="1" customWidth="1"/>
    <col min="14" max="14" width="0" style="30" hidden="1" customWidth="1"/>
    <col min="15" max="16384" width="9.140625" style="30" customWidth="1"/>
  </cols>
  <sheetData>
    <row r="1" spans="1:11" ht="20.25" customHeight="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.75" customHeight="1">
      <c r="A2" s="62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customHeight="1">
      <c r="A3" s="31"/>
      <c r="B3" s="31"/>
      <c r="D3" s="31"/>
      <c r="E3" s="31"/>
      <c r="F3" s="31"/>
      <c r="G3" s="31"/>
      <c r="H3" s="31"/>
      <c r="I3" s="31"/>
      <c r="J3" s="31"/>
      <c r="K3" s="31"/>
    </row>
    <row r="4" spans="1:11" ht="33" customHeight="1">
      <c r="A4" s="55" t="s">
        <v>44</v>
      </c>
      <c r="B4" s="55" t="s">
        <v>62</v>
      </c>
      <c r="C4" s="55" t="s">
        <v>148</v>
      </c>
      <c r="D4" s="55" t="s">
        <v>63</v>
      </c>
      <c r="E4" s="55"/>
      <c r="F4" s="55"/>
      <c r="G4" s="55"/>
      <c r="H4" s="55"/>
      <c r="I4" s="55"/>
      <c r="J4" s="55"/>
      <c r="K4" s="55"/>
    </row>
    <row r="5" spans="1:11" ht="12.75">
      <c r="A5" s="55"/>
      <c r="B5" s="55"/>
      <c r="C5" s="55"/>
      <c r="D5" s="35"/>
      <c r="E5" s="55" t="s">
        <v>32</v>
      </c>
      <c r="F5" s="55"/>
      <c r="G5" s="55"/>
      <c r="H5" s="55"/>
      <c r="I5" s="55"/>
      <c r="J5" s="55"/>
      <c r="K5" s="55"/>
    </row>
    <row r="6" spans="1:11" ht="103.5" customHeight="1">
      <c r="A6" s="55"/>
      <c r="B6" s="55"/>
      <c r="C6" s="55"/>
      <c r="D6" s="55" t="s">
        <v>64</v>
      </c>
      <c r="E6" s="55" t="s">
        <v>149</v>
      </c>
      <c r="F6" s="63" t="s">
        <v>150</v>
      </c>
      <c r="G6" s="55" t="s">
        <v>151</v>
      </c>
      <c r="H6" s="55" t="s">
        <v>65</v>
      </c>
      <c r="I6" s="63" t="s">
        <v>152</v>
      </c>
      <c r="J6" s="55" t="s">
        <v>66</v>
      </c>
      <c r="K6" s="55"/>
    </row>
    <row r="7" spans="1:11" ht="127.5" customHeight="1">
      <c r="A7" s="55"/>
      <c r="B7" s="55"/>
      <c r="C7" s="55"/>
      <c r="D7" s="55"/>
      <c r="E7" s="55"/>
      <c r="F7" s="64"/>
      <c r="G7" s="55"/>
      <c r="H7" s="55"/>
      <c r="I7" s="64"/>
      <c r="J7" s="35" t="s">
        <v>64</v>
      </c>
      <c r="K7" s="35" t="s">
        <v>67</v>
      </c>
    </row>
    <row r="8" spans="1:11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7">
        <v>42740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</row>
    <row r="9" spans="1:16" ht="29.25" customHeight="1">
      <c r="A9" s="35" t="s">
        <v>68</v>
      </c>
      <c r="B9" s="35">
        <v>100</v>
      </c>
      <c r="C9" s="34" t="s">
        <v>69</v>
      </c>
      <c r="D9" s="38">
        <f>E9+G9+J9+K9</f>
        <v>21792949</v>
      </c>
      <c r="E9" s="38">
        <f>E17</f>
        <v>20405200</v>
      </c>
      <c r="F9" s="38"/>
      <c r="G9" s="38">
        <f>G14</f>
        <v>1327749</v>
      </c>
      <c r="H9" s="38" t="s">
        <v>69</v>
      </c>
      <c r="I9" s="38"/>
      <c r="J9" s="38">
        <f>J11+J12+J13+J15+J16+J10</f>
        <v>60000</v>
      </c>
      <c r="K9" s="38">
        <f>K15</f>
        <v>0</v>
      </c>
      <c r="O9" s="56"/>
      <c r="P9" s="56"/>
    </row>
    <row r="10" spans="1:11" ht="25.5">
      <c r="A10" s="35" t="s">
        <v>153</v>
      </c>
      <c r="B10" s="35">
        <v>110</v>
      </c>
      <c r="C10" s="34">
        <v>120</v>
      </c>
      <c r="D10" s="38">
        <v>0</v>
      </c>
      <c r="E10" s="38" t="s">
        <v>69</v>
      </c>
      <c r="F10" s="38"/>
      <c r="G10" s="38" t="s">
        <v>69</v>
      </c>
      <c r="H10" s="38" t="s">
        <v>69</v>
      </c>
      <c r="I10" s="38" t="s">
        <v>69</v>
      </c>
      <c r="J10" s="38">
        <v>0</v>
      </c>
      <c r="K10" s="38" t="s">
        <v>69</v>
      </c>
    </row>
    <row r="11" spans="1:13" ht="25.5" customHeight="1">
      <c r="A11" s="35" t="s">
        <v>70</v>
      </c>
      <c r="B11" s="35">
        <v>120</v>
      </c>
      <c r="C11" s="34">
        <v>130</v>
      </c>
      <c r="D11" s="38">
        <f>E11+J11</f>
        <v>20405200</v>
      </c>
      <c r="E11" s="38">
        <v>20405200</v>
      </c>
      <c r="F11" s="38"/>
      <c r="G11" s="38" t="s">
        <v>69</v>
      </c>
      <c r="H11" s="38" t="s">
        <v>69</v>
      </c>
      <c r="I11" s="38"/>
      <c r="J11" s="38">
        <v>0</v>
      </c>
      <c r="K11" s="38"/>
      <c r="M11" s="30">
        <v>9416170.03</v>
      </c>
    </row>
    <row r="12" spans="1:14" ht="41.25" customHeight="1">
      <c r="A12" s="35" t="s">
        <v>154</v>
      </c>
      <c r="B12" s="35">
        <v>130</v>
      </c>
      <c r="C12" s="34"/>
      <c r="D12" s="38">
        <f>J12</f>
        <v>0</v>
      </c>
      <c r="E12" s="38" t="s">
        <v>69</v>
      </c>
      <c r="F12" s="38"/>
      <c r="G12" s="38" t="s">
        <v>69</v>
      </c>
      <c r="H12" s="38" t="s">
        <v>69</v>
      </c>
      <c r="I12" s="38" t="s">
        <v>69</v>
      </c>
      <c r="J12" s="38">
        <v>0</v>
      </c>
      <c r="K12" s="38" t="s">
        <v>69</v>
      </c>
      <c r="M12" s="30">
        <v>120600</v>
      </c>
      <c r="N12" s="30">
        <v>223</v>
      </c>
    </row>
    <row r="13" spans="1:11" ht="76.5" customHeight="1">
      <c r="A13" s="35" t="s">
        <v>71</v>
      </c>
      <c r="B13" s="35">
        <v>140</v>
      </c>
      <c r="C13" s="34"/>
      <c r="D13" s="38">
        <f>J13</f>
        <v>0</v>
      </c>
      <c r="E13" s="38" t="s">
        <v>69</v>
      </c>
      <c r="F13" s="38"/>
      <c r="G13" s="38" t="s">
        <v>69</v>
      </c>
      <c r="H13" s="38" t="s">
        <v>69</v>
      </c>
      <c r="I13" s="38" t="s">
        <v>69</v>
      </c>
      <c r="J13" s="38">
        <v>0</v>
      </c>
      <c r="K13" s="38" t="s">
        <v>69</v>
      </c>
    </row>
    <row r="14" spans="1:11" ht="38.25" customHeight="1">
      <c r="A14" s="35" t="s">
        <v>72</v>
      </c>
      <c r="B14" s="35">
        <v>150</v>
      </c>
      <c r="C14" s="34"/>
      <c r="D14" s="38">
        <f>G14</f>
        <v>1327749</v>
      </c>
      <c r="E14" s="38" t="s">
        <v>69</v>
      </c>
      <c r="F14" s="38"/>
      <c r="G14" s="38">
        <f>G17</f>
        <v>1327749</v>
      </c>
      <c r="H14" s="38" t="s">
        <v>69</v>
      </c>
      <c r="I14" s="38" t="s">
        <v>69</v>
      </c>
      <c r="J14" s="38" t="s">
        <v>69</v>
      </c>
      <c r="K14" s="38" t="s">
        <v>69</v>
      </c>
    </row>
    <row r="15" spans="1:11" ht="12.75">
      <c r="A15" s="35" t="s">
        <v>73</v>
      </c>
      <c r="B15" s="35">
        <v>160</v>
      </c>
      <c r="C15" s="34">
        <v>180</v>
      </c>
      <c r="D15" s="38">
        <f>J15</f>
        <v>60000</v>
      </c>
      <c r="E15" s="38" t="s">
        <v>69</v>
      </c>
      <c r="F15" s="38"/>
      <c r="G15" s="38" t="s">
        <v>69</v>
      </c>
      <c r="H15" s="38" t="s">
        <v>69</v>
      </c>
      <c r="I15" s="38" t="s">
        <v>69</v>
      </c>
      <c r="J15" s="38">
        <v>60000</v>
      </c>
      <c r="K15" s="38"/>
    </row>
    <row r="16" spans="1:11" ht="25.5">
      <c r="A16" s="35" t="s">
        <v>74</v>
      </c>
      <c r="B16" s="35">
        <v>180</v>
      </c>
      <c r="C16" s="34" t="s">
        <v>69</v>
      </c>
      <c r="D16" s="38">
        <f>J16</f>
        <v>0</v>
      </c>
      <c r="E16" s="38" t="s">
        <v>69</v>
      </c>
      <c r="F16" s="38"/>
      <c r="G16" s="38" t="s">
        <v>69</v>
      </c>
      <c r="H16" s="38" t="s">
        <v>69</v>
      </c>
      <c r="I16" s="38" t="s">
        <v>69</v>
      </c>
      <c r="J16" s="38">
        <v>0</v>
      </c>
      <c r="K16" s="38" t="s">
        <v>69</v>
      </c>
    </row>
    <row r="17" spans="1:11" ht="18.75" customHeight="1">
      <c r="A17" s="39" t="s">
        <v>75</v>
      </c>
      <c r="B17" s="35">
        <v>200</v>
      </c>
      <c r="C17" s="34" t="s">
        <v>69</v>
      </c>
      <c r="D17" s="38">
        <f>D18+D24+D29+D31</f>
        <v>21787949</v>
      </c>
      <c r="E17" s="38">
        <f>E18+E24+E29+E31+E30</f>
        <v>20405200</v>
      </c>
      <c r="F17" s="38"/>
      <c r="G17" s="38">
        <f>G18+G24+G29+G31</f>
        <v>1327749</v>
      </c>
      <c r="H17" s="38">
        <f>H18+H24+H29+H31</f>
        <v>0</v>
      </c>
      <c r="I17" s="38"/>
      <c r="J17" s="38">
        <f>J18+J24+J29+J31</f>
        <v>60000</v>
      </c>
      <c r="K17" s="38"/>
    </row>
    <row r="18" spans="1:11" ht="31.5" customHeight="1">
      <c r="A18" s="39" t="s">
        <v>76</v>
      </c>
      <c r="B18" s="35">
        <v>210</v>
      </c>
      <c r="C18" s="40"/>
      <c r="D18" s="38">
        <f aca="true" t="shared" si="0" ref="D18:D47">E18+G18+H18+J18+K18</f>
        <v>16621900</v>
      </c>
      <c r="E18" s="38">
        <f>E19+E21</f>
        <v>16621900</v>
      </c>
      <c r="F18" s="38"/>
      <c r="G18" s="38">
        <f>G19+G21</f>
        <v>0</v>
      </c>
      <c r="H18" s="38">
        <f>H19+H21</f>
        <v>0</v>
      </c>
      <c r="I18" s="38"/>
      <c r="J18" s="38">
        <f>J19+J20+J21</f>
        <v>0</v>
      </c>
      <c r="K18" s="38">
        <f>L18+M18+N18+O18+P18</f>
        <v>0</v>
      </c>
    </row>
    <row r="19" spans="1:11" ht="13.5" customHeight="1">
      <c r="A19" s="57" t="s">
        <v>77</v>
      </c>
      <c r="B19" s="60">
        <v>211</v>
      </c>
      <c r="C19" s="40" t="s">
        <v>78</v>
      </c>
      <c r="D19" s="38">
        <f t="shared" si="0"/>
        <v>12766428</v>
      </c>
      <c r="E19" s="38">
        <f>12116700+649728</f>
        <v>12766428</v>
      </c>
      <c r="F19" s="38"/>
      <c r="G19" s="38"/>
      <c r="H19" s="38"/>
      <c r="I19" s="38"/>
      <c r="J19" s="38">
        <v>0</v>
      </c>
      <c r="K19" s="38"/>
    </row>
    <row r="20" spans="1:11" ht="13.5" customHeight="1">
      <c r="A20" s="58"/>
      <c r="B20" s="61"/>
      <c r="C20" s="40" t="s">
        <v>140</v>
      </c>
      <c r="D20" s="38">
        <f t="shared" si="0"/>
        <v>0</v>
      </c>
      <c r="E20" s="38"/>
      <c r="F20" s="38"/>
      <c r="G20" s="38"/>
      <c r="H20" s="38"/>
      <c r="I20" s="38"/>
      <c r="J20" s="38">
        <v>0</v>
      </c>
      <c r="K20" s="38"/>
    </row>
    <row r="21" spans="1:11" ht="12.75">
      <c r="A21" s="59"/>
      <c r="B21" s="61"/>
      <c r="C21" s="40" t="s">
        <v>79</v>
      </c>
      <c r="D21" s="38">
        <f>E21+G21+H21+J21+K21</f>
        <v>3855472</v>
      </c>
      <c r="E21" s="38">
        <f>3659300+196172</f>
        <v>3855472</v>
      </c>
      <c r="F21" s="38"/>
      <c r="G21" s="38"/>
      <c r="H21" s="38"/>
      <c r="I21" s="38"/>
      <c r="J21" s="38">
        <v>0</v>
      </c>
      <c r="K21" s="38"/>
    </row>
    <row r="22" spans="1:11" ht="24.75" customHeight="1">
      <c r="A22" s="39" t="s">
        <v>80</v>
      </c>
      <c r="B22" s="35">
        <v>220</v>
      </c>
      <c r="C22" s="40"/>
      <c r="D22" s="38">
        <f t="shared" si="0"/>
        <v>0</v>
      </c>
      <c r="E22" s="38"/>
      <c r="F22" s="38"/>
      <c r="G22" s="38"/>
      <c r="H22" s="38"/>
      <c r="I22" s="38"/>
      <c r="J22" s="38"/>
      <c r="K22" s="38"/>
    </row>
    <row r="23" spans="1:11" ht="12.75">
      <c r="A23" s="35" t="s">
        <v>101</v>
      </c>
      <c r="B23" s="35"/>
      <c r="C23" s="40"/>
      <c r="D23" s="38">
        <f t="shared" si="0"/>
        <v>0</v>
      </c>
      <c r="E23" s="38"/>
      <c r="F23" s="38"/>
      <c r="G23" s="38"/>
      <c r="H23" s="38"/>
      <c r="I23" s="38"/>
      <c r="J23" s="38"/>
      <c r="K23" s="38"/>
    </row>
    <row r="24" spans="1:11" ht="27" customHeight="1">
      <c r="A24" s="35" t="s">
        <v>81</v>
      </c>
      <c r="B24" s="35">
        <v>230</v>
      </c>
      <c r="C24" s="40" t="s">
        <v>82</v>
      </c>
      <c r="D24" s="38">
        <f aca="true" t="shared" si="1" ref="D24:K24">D26+D27</f>
        <v>0</v>
      </c>
      <c r="E24" s="38">
        <f t="shared" si="1"/>
        <v>0</v>
      </c>
      <c r="F24" s="38"/>
      <c r="G24" s="38">
        <f t="shared" si="1"/>
        <v>0</v>
      </c>
      <c r="H24" s="38">
        <f t="shared" si="1"/>
        <v>0</v>
      </c>
      <c r="I24" s="38"/>
      <c r="J24" s="38">
        <f>J26+J27</f>
        <v>0</v>
      </c>
      <c r="K24" s="38">
        <f t="shared" si="1"/>
        <v>0</v>
      </c>
    </row>
    <row r="25" spans="1:11" ht="12.75">
      <c r="A25" s="35" t="s">
        <v>47</v>
      </c>
      <c r="B25" s="35"/>
      <c r="C25" s="40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5" t="s">
        <v>142</v>
      </c>
      <c r="B26" s="35"/>
      <c r="C26" s="40" t="s">
        <v>82</v>
      </c>
      <c r="D26" s="38">
        <f>E26+G26+H26+J26</f>
        <v>0</v>
      </c>
      <c r="E26" s="38">
        <v>0</v>
      </c>
      <c r="F26" s="38"/>
      <c r="G26" s="38"/>
      <c r="H26" s="38"/>
      <c r="I26" s="38"/>
      <c r="J26" s="38"/>
      <c r="K26" s="38"/>
    </row>
    <row r="27" spans="1:11" ht="12.75">
      <c r="A27" s="35" t="s">
        <v>141</v>
      </c>
      <c r="B27" s="35"/>
      <c r="C27" s="40" t="s">
        <v>82</v>
      </c>
      <c r="D27" s="38">
        <f>E27+G27+H27+J27</f>
        <v>0</v>
      </c>
      <c r="E27" s="38">
        <v>0</v>
      </c>
      <c r="F27" s="38"/>
      <c r="G27" s="38"/>
      <c r="H27" s="38"/>
      <c r="I27" s="38"/>
      <c r="J27" s="38">
        <v>0</v>
      </c>
      <c r="K27" s="38"/>
    </row>
    <row r="28" spans="1:11" ht="27" customHeight="1">
      <c r="A28" s="35" t="s">
        <v>83</v>
      </c>
      <c r="B28" s="35">
        <v>240</v>
      </c>
      <c r="C28" s="40"/>
      <c r="D28" s="38">
        <f t="shared" si="0"/>
        <v>0</v>
      </c>
      <c r="E28" s="38"/>
      <c r="F28" s="38"/>
      <c r="G28" s="38"/>
      <c r="H28" s="38"/>
      <c r="I28" s="38"/>
      <c r="J28" s="38"/>
      <c r="K28" s="38"/>
    </row>
    <row r="29" spans="1:11" ht="38.25">
      <c r="A29" s="35" t="s">
        <v>84</v>
      </c>
      <c r="B29" s="35">
        <v>250</v>
      </c>
      <c r="C29" s="40"/>
      <c r="D29" s="38">
        <f t="shared" si="0"/>
        <v>0</v>
      </c>
      <c r="E29" s="38"/>
      <c r="F29" s="38"/>
      <c r="G29" s="38"/>
      <c r="H29" s="38"/>
      <c r="I29" s="38"/>
      <c r="J29" s="38">
        <f>J30</f>
        <v>0</v>
      </c>
      <c r="K29" s="38"/>
    </row>
    <row r="30" spans="1:11" ht="12.75">
      <c r="A30" s="35" t="s">
        <v>85</v>
      </c>
      <c r="B30" s="35"/>
      <c r="C30" s="40" t="s">
        <v>86</v>
      </c>
      <c r="D30" s="38">
        <f t="shared" si="0"/>
        <v>5000</v>
      </c>
      <c r="E30" s="38">
        <v>5000</v>
      </c>
      <c r="F30" s="38"/>
      <c r="G30" s="38"/>
      <c r="H30" s="38"/>
      <c r="I30" s="38"/>
      <c r="J30" s="38">
        <v>0</v>
      </c>
      <c r="K30" s="38"/>
    </row>
    <row r="31" spans="1:11" ht="27" customHeight="1">
      <c r="A31" s="35" t="s">
        <v>87</v>
      </c>
      <c r="B31" s="35">
        <v>260</v>
      </c>
      <c r="C31" s="40" t="s">
        <v>69</v>
      </c>
      <c r="D31" s="38">
        <f>E31+G31+H31+J31+K31</f>
        <v>5166049</v>
      </c>
      <c r="E31" s="38">
        <f>E32+E33+E34+E35+E36+E37</f>
        <v>3778300</v>
      </c>
      <c r="F31" s="38"/>
      <c r="G31" s="38">
        <f>G32+G33+G34+G35+G36+G37</f>
        <v>1327749</v>
      </c>
      <c r="H31" s="38">
        <f>H32+H33+H34+H35+H36+H37</f>
        <v>0</v>
      </c>
      <c r="I31" s="38"/>
      <c r="J31" s="38">
        <f>J32+J33+J34+J35+J36+J37</f>
        <v>60000</v>
      </c>
      <c r="K31" s="38"/>
    </row>
    <row r="32" spans="1:11" ht="12.75">
      <c r="A32" s="41" t="s">
        <v>88</v>
      </c>
      <c r="B32" s="36"/>
      <c r="C32" s="40" t="s">
        <v>89</v>
      </c>
      <c r="D32" s="38">
        <f t="shared" si="0"/>
        <v>85000</v>
      </c>
      <c r="E32" s="38">
        <f>79000+6000</f>
        <v>85000</v>
      </c>
      <c r="F32" s="38"/>
      <c r="G32" s="38"/>
      <c r="H32" s="38"/>
      <c r="I32" s="38"/>
      <c r="J32" s="38">
        <v>0</v>
      </c>
      <c r="K32" s="38"/>
    </row>
    <row r="33" spans="1:11" ht="12.75">
      <c r="A33" s="35" t="s">
        <v>90</v>
      </c>
      <c r="B33" s="35"/>
      <c r="C33" s="40" t="s">
        <v>91</v>
      </c>
      <c r="D33" s="38">
        <f t="shared" si="0"/>
        <v>2971100</v>
      </c>
      <c r="E33" s="38">
        <v>2971100</v>
      </c>
      <c r="F33" s="38"/>
      <c r="G33" s="38"/>
      <c r="H33" s="38"/>
      <c r="I33" s="38"/>
      <c r="J33" s="38">
        <v>0</v>
      </c>
      <c r="K33" s="38"/>
    </row>
    <row r="34" spans="1:11" ht="26.25" customHeight="1">
      <c r="A34" s="39" t="s">
        <v>92</v>
      </c>
      <c r="B34" s="34"/>
      <c r="C34" s="40" t="s">
        <v>93</v>
      </c>
      <c r="D34" s="38">
        <f t="shared" si="0"/>
        <v>30000</v>
      </c>
      <c r="E34" s="38">
        <f>20000</f>
        <v>20000</v>
      </c>
      <c r="F34" s="38"/>
      <c r="G34" s="38">
        <v>0</v>
      </c>
      <c r="H34" s="38"/>
      <c r="I34" s="38"/>
      <c r="J34" s="38">
        <v>10000</v>
      </c>
      <c r="K34" s="38"/>
    </row>
    <row r="35" spans="1:11" ht="12.75" customHeight="1">
      <c r="A35" s="39" t="s">
        <v>94</v>
      </c>
      <c r="B35" s="34"/>
      <c r="C35" s="40" t="s">
        <v>95</v>
      </c>
      <c r="D35" s="38">
        <f t="shared" si="0"/>
        <v>1480769</v>
      </c>
      <c r="E35" s="38">
        <f>152200</f>
        <v>152200</v>
      </c>
      <c r="F35" s="38"/>
      <c r="G35" s="38">
        <f>563158+77568+8143+669700</f>
        <v>1318569</v>
      </c>
      <c r="H35" s="38"/>
      <c r="I35" s="38"/>
      <c r="J35" s="38">
        <v>10000</v>
      </c>
      <c r="K35" s="38"/>
    </row>
    <row r="36" spans="1:11" ht="24.75" customHeight="1">
      <c r="A36" s="41" t="s">
        <v>96</v>
      </c>
      <c r="B36" s="36"/>
      <c r="C36" s="40" t="s">
        <v>97</v>
      </c>
      <c r="D36" s="38">
        <f t="shared" si="0"/>
        <v>410000</v>
      </c>
      <c r="E36" s="38">
        <f>400000</f>
        <v>400000</v>
      </c>
      <c r="F36" s="38"/>
      <c r="G36" s="38"/>
      <c r="H36" s="38"/>
      <c r="I36" s="38"/>
      <c r="J36" s="38">
        <v>10000</v>
      </c>
      <c r="K36" s="38"/>
    </row>
    <row r="37" spans="1:11" ht="26.25" customHeight="1">
      <c r="A37" s="41" t="s">
        <v>98</v>
      </c>
      <c r="B37" s="36"/>
      <c r="C37" s="40" t="s">
        <v>99</v>
      </c>
      <c r="D37" s="38">
        <f t="shared" si="0"/>
        <v>189180</v>
      </c>
      <c r="E37" s="38">
        <f>150000</f>
        <v>150000</v>
      </c>
      <c r="F37" s="38"/>
      <c r="G37" s="38">
        <v>9180</v>
      </c>
      <c r="H37" s="38"/>
      <c r="I37" s="38"/>
      <c r="J37" s="38">
        <v>30000</v>
      </c>
      <c r="K37" s="38"/>
    </row>
    <row r="38" spans="1:11" ht="25.5">
      <c r="A38" s="35" t="s">
        <v>100</v>
      </c>
      <c r="B38" s="35">
        <v>300</v>
      </c>
      <c r="C38" s="40" t="s">
        <v>69</v>
      </c>
      <c r="D38" s="38">
        <f t="shared" si="0"/>
        <v>0</v>
      </c>
      <c r="E38" s="38"/>
      <c r="F38" s="38"/>
      <c r="G38" s="38"/>
      <c r="H38" s="38"/>
      <c r="I38" s="38"/>
      <c r="J38" s="38"/>
      <c r="K38" s="38"/>
    </row>
    <row r="39" spans="1:11" ht="12.75">
      <c r="A39" s="35" t="s">
        <v>101</v>
      </c>
      <c r="B39" s="35"/>
      <c r="C39" s="40"/>
      <c r="D39" s="34">
        <f t="shared" si="0"/>
        <v>0</v>
      </c>
      <c r="E39" s="34"/>
      <c r="F39" s="34"/>
      <c r="G39" s="34"/>
      <c r="H39" s="34"/>
      <c r="I39" s="34"/>
      <c r="J39" s="34"/>
      <c r="K39" s="34"/>
    </row>
    <row r="40" spans="1:11" ht="25.5">
      <c r="A40" s="35" t="s">
        <v>102</v>
      </c>
      <c r="B40" s="35">
        <v>310</v>
      </c>
      <c r="C40" s="40"/>
      <c r="D40" s="34">
        <f t="shared" si="0"/>
        <v>0</v>
      </c>
      <c r="E40" s="34"/>
      <c r="F40" s="34"/>
      <c r="G40" s="34"/>
      <c r="H40" s="34"/>
      <c r="I40" s="34"/>
      <c r="J40" s="34"/>
      <c r="K40" s="34"/>
    </row>
    <row r="41" spans="1:11" ht="12.75">
      <c r="A41" s="35" t="s">
        <v>103</v>
      </c>
      <c r="B41" s="35">
        <v>320</v>
      </c>
      <c r="C41" s="40"/>
      <c r="D41" s="34">
        <f t="shared" si="0"/>
        <v>0</v>
      </c>
      <c r="E41" s="34"/>
      <c r="F41" s="34"/>
      <c r="G41" s="34"/>
      <c r="H41" s="34"/>
      <c r="I41" s="34"/>
      <c r="J41" s="34"/>
      <c r="K41" s="34"/>
    </row>
    <row r="42" spans="1:11" ht="25.5">
      <c r="A42" s="35" t="s">
        <v>104</v>
      </c>
      <c r="B42" s="35">
        <v>400</v>
      </c>
      <c r="C42" s="40"/>
      <c r="D42" s="34">
        <f t="shared" si="0"/>
        <v>0</v>
      </c>
      <c r="E42" s="34"/>
      <c r="F42" s="34"/>
      <c r="G42" s="34"/>
      <c r="H42" s="34"/>
      <c r="I42" s="34"/>
      <c r="J42" s="34"/>
      <c r="K42" s="34"/>
    </row>
    <row r="43" spans="1:11" ht="12.75">
      <c r="A43" s="35" t="s">
        <v>105</v>
      </c>
      <c r="B43" s="35"/>
      <c r="C43" s="40"/>
      <c r="D43" s="34">
        <f t="shared" si="0"/>
        <v>0</v>
      </c>
      <c r="E43" s="34"/>
      <c r="F43" s="34"/>
      <c r="G43" s="34"/>
      <c r="H43" s="34"/>
      <c r="I43" s="34"/>
      <c r="J43" s="34"/>
      <c r="K43" s="34"/>
    </row>
    <row r="44" spans="1:11" ht="25.5">
      <c r="A44" s="35" t="s">
        <v>106</v>
      </c>
      <c r="B44" s="35">
        <v>410</v>
      </c>
      <c r="C44" s="40"/>
      <c r="D44" s="34">
        <f t="shared" si="0"/>
        <v>0</v>
      </c>
      <c r="E44" s="34"/>
      <c r="F44" s="34"/>
      <c r="G44" s="34"/>
      <c r="H44" s="34"/>
      <c r="I44" s="34"/>
      <c r="J44" s="34"/>
      <c r="K44" s="34"/>
    </row>
    <row r="45" spans="1:11" ht="12.75">
      <c r="A45" s="35" t="s">
        <v>107</v>
      </c>
      <c r="B45" s="35">
        <v>420</v>
      </c>
      <c r="C45" s="40"/>
      <c r="D45" s="34">
        <f t="shared" si="0"/>
        <v>0</v>
      </c>
      <c r="E45" s="34"/>
      <c r="F45" s="34"/>
      <c r="G45" s="34"/>
      <c r="H45" s="34"/>
      <c r="I45" s="34"/>
      <c r="J45" s="34"/>
      <c r="K45" s="34"/>
    </row>
    <row r="46" spans="1:11" ht="25.5">
      <c r="A46" s="35" t="s">
        <v>108</v>
      </c>
      <c r="B46" s="35">
        <v>500</v>
      </c>
      <c r="C46" s="40" t="s">
        <v>69</v>
      </c>
      <c r="D46" s="34">
        <f t="shared" si="0"/>
        <v>0</v>
      </c>
      <c r="E46" s="34">
        <v>0</v>
      </c>
      <c r="F46" s="34"/>
      <c r="G46" s="34"/>
      <c r="H46" s="34"/>
      <c r="I46" s="34"/>
      <c r="J46" s="34"/>
      <c r="K46" s="34"/>
    </row>
    <row r="47" spans="1:11" ht="25.5">
      <c r="A47" s="35" t="s">
        <v>109</v>
      </c>
      <c r="B47" s="35">
        <v>600</v>
      </c>
      <c r="C47" s="40" t="s">
        <v>69</v>
      </c>
      <c r="D47" s="34">
        <f t="shared" si="0"/>
        <v>0</v>
      </c>
      <c r="E47" s="34">
        <v>0</v>
      </c>
      <c r="F47" s="34"/>
      <c r="G47" s="34"/>
      <c r="H47" s="34"/>
      <c r="I47" s="34"/>
      <c r="J47" s="34"/>
      <c r="K47" s="34"/>
    </row>
  </sheetData>
  <sheetProtection/>
  <mergeCells count="17">
    <mergeCell ref="I6:I7"/>
    <mergeCell ref="A4:A7"/>
    <mergeCell ref="B4:B7"/>
    <mergeCell ref="C4:C7"/>
    <mergeCell ref="D6:D7"/>
    <mergeCell ref="E6:E7"/>
    <mergeCell ref="F6:F7"/>
    <mergeCell ref="J6:K6"/>
    <mergeCell ref="O9:P9"/>
    <mergeCell ref="G6:G7"/>
    <mergeCell ref="A19:A21"/>
    <mergeCell ref="B19:B21"/>
    <mergeCell ref="A1:K1"/>
    <mergeCell ref="A2:K2"/>
    <mergeCell ref="D4:K4"/>
    <mergeCell ref="E5:K5"/>
    <mergeCell ref="H6:H7"/>
  </mergeCells>
  <printOptions/>
  <pageMargins left="0.17" right="0.17" top="0.17" bottom="0.17" header="0.17" footer="0.17"/>
  <pageSetup horizontalDpi="600" verticalDpi="600" orientation="portrait" paperSize="9" scale="75" r:id="rId1"/>
  <rowBreaks count="1" manualBreakCount="1">
    <brk id="3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19.8515625" style="1" customWidth="1"/>
    <col min="2" max="3" width="9.140625" style="1" customWidth="1"/>
    <col min="4" max="4" width="13.140625" style="1" customWidth="1"/>
    <col min="5" max="5" width="17.8515625" style="1" customWidth="1"/>
    <col min="6" max="6" width="18.421875" style="1" customWidth="1"/>
    <col min="7" max="16384" width="9.140625" style="1" customWidth="1"/>
  </cols>
  <sheetData>
    <row r="1" spans="1:6" ht="15.75">
      <c r="A1" s="51" t="s">
        <v>110</v>
      </c>
      <c r="B1" s="51"/>
      <c r="C1" s="51"/>
      <c r="D1" s="51"/>
      <c r="E1" s="51"/>
      <c r="F1" s="51"/>
    </row>
    <row r="2" spans="1:6" ht="15.75">
      <c r="A2" s="51" t="str">
        <f>'т2 2020'!A2:I2</f>
        <v>на 2020 г.</v>
      </c>
      <c r="B2" s="51"/>
      <c r="C2" s="51"/>
      <c r="D2" s="51"/>
      <c r="E2" s="51"/>
      <c r="F2" s="51"/>
    </row>
    <row r="4" spans="1:6" ht="47.25" customHeight="1">
      <c r="A4" s="65" t="s">
        <v>44</v>
      </c>
      <c r="B4" s="65" t="s">
        <v>62</v>
      </c>
      <c r="C4" s="65" t="s">
        <v>111</v>
      </c>
      <c r="D4" s="65" t="s">
        <v>112</v>
      </c>
      <c r="E4" s="65"/>
      <c r="F4" s="65"/>
    </row>
    <row r="5" spans="1:6" s="4" customFormat="1" ht="95.25" customHeight="1">
      <c r="A5" s="65"/>
      <c r="B5" s="65"/>
      <c r="C5" s="65"/>
      <c r="D5" s="25" t="s">
        <v>113</v>
      </c>
      <c r="E5" s="25" t="s">
        <v>114</v>
      </c>
      <c r="F5" s="25" t="s">
        <v>115</v>
      </c>
    </row>
    <row r="6" spans="1:6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</row>
    <row r="7" spans="1:6" ht="36.75">
      <c r="A7" s="25" t="s">
        <v>116</v>
      </c>
      <c r="B7" s="27" t="s">
        <v>117</v>
      </c>
      <c r="C7" s="26" t="s">
        <v>69</v>
      </c>
      <c r="D7" s="28">
        <f>D9</f>
        <v>5166049</v>
      </c>
      <c r="E7" s="28">
        <f>E9</f>
        <v>5166049</v>
      </c>
      <c r="F7" s="28">
        <f>F9</f>
        <v>0</v>
      </c>
    </row>
    <row r="8" spans="1:6" ht="48.75">
      <c r="A8" s="25" t="s">
        <v>118</v>
      </c>
      <c r="B8" s="27" t="s">
        <v>119</v>
      </c>
      <c r="C8" s="26" t="s">
        <v>69</v>
      </c>
      <c r="D8" s="28">
        <f>E8+F8</f>
        <v>0</v>
      </c>
      <c r="E8" s="28">
        <v>0</v>
      </c>
      <c r="F8" s="28">
        <v>0</v>
      </c>
    </row>
    <row r="9" spans="1:6" ht="36.75">
      <c r="A9" s="25" t="s">
        <v>120</v>
      </c>
      <c r="B9" s="27" t="s">
        <v>121</v>
      </c>
      <c r="C9" s="26" t="s">
        <v>69</v>
      </c>
      <c r="D9" s="28">
        <f>E9+F9</f>
        <v>5166049</v>
      </c>
      <c r="E9" s="28">
        <f>'т2 2020'!D31+'т2 2020'!J27</f>
        <v>5166049</v>
      </c>
      <c r="F9" s="28">
        <v>0</v>
      </c>
    </row>
  </sheetData>
  <sheetProtection/>
  <mergeCells count="6">
    <mergeCell ref="A1:F1"/>
    <mergeCell ref="A2:F2"/>
    <mergeCell ref="A4:A5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D9" sqref="D9:G46"/>
    </sheetView>
  </sheetViews>
  <sheetFormatPr defaultColWidth="9.140625" defaultRowHeight="15"/>
  <cols>
    <col min="1" max="1" width="23.57421875" style="30" customWidth="1"/>
    <col min="2" max="2" width="6.7109375" style="30" customWidth="1"/>
    <col min="3" max="3" width="7.8515625" style="31" customWidth="1"/>
    <col min="4" max="4" width="13.421875" style="30" customWidth="1"/>
    <col min="5" max="5" width="14.00390625" style="30" customWidth="1"/>
    <col min="6" max="6" width="10.8515625" style="30" customWidth="1"/>
    <col min="7" max="7" width="11.140625" style="30" customWidth="1"/>
    <col min="8" max="9" width="10.8515625" style="30" customWidth="1"/>
    <col min="10" max="10" width="10.140625" style="30" customWidth="1"/>
    <col min="11" max="11" width="8.00390625" style="30" customWidth="1"/>
    <col min="12" max="12" width="9.140625" style="30" customWidth="1"/>
    <col min="13" max="13" width="11.57421875" style="30" hidden="1" customWidth="1"/>
    <col min="14" max="14" width="0" style="30" hidden="1" customWidth="1"/>
    <col min="15" max="16384" width="9.140625" style="30" customWidth="1"/>
  </cols>
  <sheetData>
    <row r="1" spans="1:11" ht="20.25" customHeight="1">
      <c r="A1" s="62" t="s">
        <v>147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.75" customHeight="1">
      <c r="A2" s="62" t="s">
        <v>158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customHeight="1">
      <c r="A3" s="31"/>
      <c r="B3" s="31"/>
      <c r="D3" s="31"/>
      <c r="E3" s="31"/>
      <c r="F3" s="31"/>
      <c r="G3" s="31"/>
      <c r="H3" s="31"/>
      <c r="I3" s="31"/>
      <c r="J3" s="31"/>
      <c r="K3" s="31"/>
    </row>
    <row r="4" spans="1:11" ht="33" customHeight="1">
      <c r="A4" s="55" t="s">
        <v>44</v>
      </c>
      <c r="B4" s="55" t="s">
        <v>62</v>
      </c>
      <c r="C4" s="55" t="s">
        <v>148</v>
      </c>
      <c r="D4" s="55" t="s">
        <v>63</v>
      </c>
      <c r="E4" s="55"/>
      <c r="F4" s="55"/>
      <c r="G4" s="55"/>
      <c r="H4" s="55"/>
      <c r="I4" s="55"/>
      <c r="J4" s="55"/>
      <c r="K4" s="55"/>
    </row>
    <row r="5" spans="1:11" ht="12.75">
      <c r="A5" s="55"/>
      <c r="B5" s="55"/>
      <c r="C5" s="55"/>
      <c r="D5" s="35"/>
      <c r="E5" s="55" t="s">
        <v>32</v>
      </c>
      <c r="F5" s="55"/>
      <c r="G5" s="55"/>
      <c r="H5" s="55"/>
      <c r="I5" s="55"/>
      <c r="J5" s="55"/>
      <c r="K5" s="55"/>
    </row>
    <row r="6" spans="1:11" ht="103.5" customHeight="1">
      <c r="A6" s="55"/>
      <c r="B6" s="55"/>
      <c r="C6" s="55"/>
      <c r="D6" s="55" t="s">
        <v>64</v>
      </c>
      <c r="E6" s="55" t="s">
        <v>149</v>
      </c>
      <c r="F6" s="63" t="s">
        <v>150</v>
      </c>
      <c r="G6" s="55" t="s">
        <v>151</v>
      </c>
      <c r="H6" s="55" t="s">
        <v>65</v>
      </c>
      <c r="I6" s="63" t="s">
        <v>152</v>
      </c>
      <c r="J6" s="55" t="s">
        <v>66</v>
      </c>
      <c r="K6" s="55"/>
    </row>
    <row r="7" spans="1:11" ht="127.5" customHeight="1">
      <c r="A7" s="55"/>
      <c r="B7" s="55"/>
      <c r="C7" s="55"/>
      <c r="D7" s="55"/>
      <c r="E7" s="55"/>
      <c r="F7" s="64"/>
      <c r="G7" s="55"/>
      <c r="H7" s="55"/>
      <c r="I7" s="64"/>
      <c r="J7" s="35" t="s">
        <v>64</v>
      </c>
      <c r="K7" s="35" t="s">
        <v>67</v>
      </c>
    </row>
    <row r="8" spans="1:11" ht="12.7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7">
        <v>42740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</row>
    <row r="9" spans="1:16" ht="29.25" customHeight="1">
      <c r="A9" s="35" t="s">
        <v>68</v>
      </c>
      <c r="B9" s="35">
        <v>100</v>
      </c>
      <c r="C9" s="34" t="s">
        <v>69</v>
      </c>
      <c r="D9" s="38">
        <f>E9+G9+J9+K9</f>
        <v>22059349</v>
      </c>
      <c r="E9" s="38">
        <f>E17</f>
        <v>20671600</v>
      </c>
      <c r="F9" s="38"/>
      <c r="G9" s="38">
        <f>G14</f>
        <v>1327749</v>
      </c>
      <c r="H9" s="38" t="s">
        <v>69</v>
      </c>
      <c r="I9" s="38"/>
      <c r="J9" s="38">
        <f>J11+J12+J13+J15+J16+J10</f>
        <v>60000</v>
      </c>
      <c r="K9" s="38">
        <f>K15</f>
        <v>0</v>
      </c>
      <c r="O9" s="56"/>
      <c r="P9" s="56"/>
    </row>
    <row r="10" spans="1:11" ht="25.5">
      <c r="A10" s="35" t="s">
        <v>153</v>
      </c>
      <c r="B10" s="35">
        <v>110</v>
      </c>
      <c r="C10" s="34">
        <v>120</v>
      </c>
      <c r="D10" s="38">
        <v>0</v>
      </c>
      <c r="E10" s="38" t="s">
        <v>69</v>
      </c>
      <c r="F10" s="38"/>
      <c r="G10" s="38" t="s">
        <v>69</v>
      </c>
      <c r="H10" s="38" t="s">
        <v>69</v>
      </c>
      <c r="I10" s="38" t="s">
        <v>69</v>
      </c>
      <c r="J10" s="38">
        <v>0</v>
      </c>
      <c r="K10" s="38" t="s">
        <v>69</v>
      </c>
    </row>
    <row r="11" spans="1:13" ht="25.5" customHeight="1">
      <c r="A11" s="35" t="s">
        <v>70</v>
      </c>
      <c r="B11" s="35">
        <v>120</v>
      </c>
      <c r="C11" s="34">
        <v>130</v>
      </c>
      <c r="D11" s="38">
        <f>E11+J11</f>
        <v>20671600</v>
      </c>
      <c r="E11" s="38">
        <v>20671600</v>
      </c>
      <c r="F11" s="38"/>
      <c r="G11" s="38" t="s">
        <v>69</v>
      </c>
      <c r="H11" s="38" t="s">
        <v>69</v>
      </c>
      <c r="I11" s="38"/>
      <c r="J11" s="38">
        <v>0</v>
      </c>
      <c r="K11" s="38"/>
      <c r="M11" s="30">
        <v>9416170.03</v>
      </c>
    </row>
    <row r="12" spans="1:14" ht="41.25" customHeight="1">
      <c r="A12" s="35" t="s">
        <v>154</v>
      </c>
      <c r="B12" s="35">
        <v>130</v>
      </c>
      <c r="C12" s="34"/>
      <c r="D12" s="38">
        <f>J12</f>
        <v>0</v>
      </c>
      <c r="E12" s="38" t="s">
        <v>69</v>
      </c>
      <c r="F12" s="38"/>
      <c r="G12" s="38" t="s">
        <v>69</v>
      </c>
      <c r="H12" s="38" t="s">
        <v>69</v>
      </c>
      <c r="I12" s="38" t="s">
        <v>69</v>
      </c>
      <c r="J12" s="38">
        <v>0</v>
      </c>
      <c r="K12" s="38" t="s">
        <v>69</v>
      </c>
      <c r="M12" s="30">
        <v>120600</v>
      </c>
      <c r="N12" s="30">
        <v>223</v>
      </c>
    </row>
    <row r="13" spans="1:11" ht="76.5" customHeight="1">
      <c r="A13" s="35" t="s">
        <v>71</v>
      </c>
      <c r="B13" s="35">
        <v>140</v>
      </c>
      <c r="C13" s="34"/>
      <c r="D13" s="38">
        <f>J13</f>
        <v>0</v>
      </c>
      <c r="E13" s="38" t="s">
        <v>69</v>
      </c>
      <c r="F13" s="38"/>
      <c r="G13" s="38" t="s">
        <v>69</v>
      </c>
      <c r="H13" s="38" t="s">
        <v>69</v>
      </c>
      <c r="I13" s="38" t="s">
        <v>69</v>
      </c>
      <c r="J13" s="38">
        <v>0</v>
      </c>
      <c r="K13" s="38" t="s">
        <v>69</v>
      </c>
    </row>
    <row r="14" spans="1:11" ht="38.25" customHeight="1">
      <c r="A14" s="35" t="s">
        <v>72</v>
      </c>
      <c r="B14" s="35">
        <v>150</v>
      </c>
      <c r="C14" s="34"/>
      <c r="D14" s="38">
        <f>G14</f>
        <v>1327749</v>
      </c>
      <c r="E14" s="38" t="s">
        <v>69</v>
      </c>
      <c r="F14" s="38"/>
      <c r="G14" s="38">
        <f>G17</f>
        <v>1327749</v>
      </c>
      <c r="H14" s="38" t="s">
        <v>69</v>
      </c>
      <c r="I14" s="38" t="s">
        <v>69</v>
      </c>
      <c r="J14" s="38" t="s">
        <v>69</v>
      </c>
      <c r="K14" s="38" t="s">
        <v>69</v>
      </c>
    </row>
    <row r="15" spans="1:11" ht="12.75">
      <c r="A15" s="35" t="s">
        <v>73</v>
      </c>
      <c r="B15" s="35">
        <v>160</v>
      </c>
      <c r="C15" s="34">
        <v>180</v>
      </c>
      <c r="D15" s="38">
        <f>J15</f>
        <v>60000</v>
      </c>
      <c r="E15" s="38" t="s">
        <v>69</v>
      </c>
      <c r="F15" s="38"/>
      <c r="G15" s="38" t="s">
        <v>69</v>
      </c>
      <c r="H15" s="38" t="s">
        <v>69</v>
      </c>
      <c r="I15" s="38" t="s">
        <v>69</v>
      </c>
      <c r="J15" s="38">
        <v>60000</v>
      </c>
      <c r="K15" s="38"/>
    </row>
    <row r="16" spans="1:11" ht="25.5">
      <c r="A16" s="35" t="s">
        <v>74</v>
      </c>
      <c r="B16" s="35">
        <v>180</v>
      </c>
      <c r="C16" s="34" t="s">
        <v>69</v>
      </c>
      <c r="D16" s="38">
        <f>J16</f>
        <v>0</v>
      </c>
      <c r="E16" s="38" t="s">
        <v>69</v>
      </c>
      <c r="F16" s="38"/>
      <c r="G16" s="38" t="s">
        <v>69</v>
      </c>
      <c r="H16" s="38" t="s">
        <v>69</v>
      </c>
      <c r="I16" s="38" t="s">
        <v>69</v>
      </c>
      <c r="J16" s="38">
        <v>0</v>
      </c>
      <c r="K16" s="38" t="s">
        <v>69</v>
      </c>
    </row>
    <row r="17" spans="1:11" ht="18.75" customHeight="1">
      <c r="A17" s="39" t="s">
        <v>75</v>
      </c>
      <c r="B17" s="35">
        <v>200</v>
      </c>
      <c r="C17" s="34" t="s">
        <v>69</v>
      </c>
      <c r="D17" s="38">
        <f>D18+D24+D29+D31</f>
        <v>22054349</v>
      </c>
      <c r="E17" s="38">
        <f>E18+E24+E29+E31+E30</f>
        <v>20671600</v>
      </c>
      <c r="F17" s="38"/>
      <c r="G17" s="38">
        <f>G18+G24+G29+G31</f>
        <v>1327749</v>
      </c>
      <c r="H17" s="38">
        <f>H18+H24+H29+H31</f>
        <v>0</v>
      </c>
      <c r="I17" s="38"/>
      <c r="J17" s="38">
        <f>J18+J24+J29+J31</f>
        <v>60000</v>
      </c>
      <c r="K17" s="38"/>
    </row>
    <row r="18" spans="1:11" ht="31.5" customHeight="1">
      <c r="A18" s="39" t="s">
        <v>76</v>
      </c>
      <c r="B18" s="35">
        <v>210</v>
      </c>
      <c r="C18" s="40"/>
      <c r="D18" s="38">
        <f aca="true" t="shared" si="0" ref="D18:D47">E18+G18+H18+J18+K18</f>
        <v>16734700</v>
      </c>
      <c r="E18" s="38">
        <f>E19+E21</f>
        <v>16734700</v>
      </c>
      <c r="F18" s="38"/>
      <c r="G18" s="38">
        <f>G19+G21</f>
        <v>0</v>
      </c>
      <c r="H18" s="38">
        <f>H19+H21</f>
        <v>0</v>
      </c>
      <c r="I18" s="38"/>
      <c r="J18" s="38">
        <f>J19+J20+J21</f>
        <v>0</v>
      </c>
      <c r="K18" s="38">
        <f>L18+M18+N18+O18+P18</f>
        <v>0</v>
      </c>
    </row>
    <row r="19" spans="1:11" ht="13.5" customHeight="1">
      <c r="A19" s="57" t="s">
        <v>77</v>
      </c>
      <c r="B19" s="60">
        <v>211</v>
      </c>
      <c r="C19" s="40" t="s">
        <v>78</v>
      </c>
      <c r="D19" s="38">
        <f t="shared" si="0"/>
        <v>12853128</v>
      </c>
      <c r="E19" s="42">
        <f>12203400+649728</f>
        <v>12853128</v>
      </c>
      <c r="F19" s="38"/>
      <c r="G19" s="38"/>
      <c r="H19" s="38"/>
      <c r="I19" s="38"/>
      <c r="J19" s="38">
        <v>0</v>
      </c>
      <c r="K19" s="38"/>
    </row>
    <row r="20" spans="1:11" ht="13.5" customHeight="1">
      <c r="A20" s="58"/>
      <c r="B20" s="61"/>
      <c r="C20" s="40" t="s">
        <v>140</v>
      </c>
      <c r="D20" s="38">
        <f t="shared" si="0"/>
        <v>0</v>
      </c>
      <c r="E20" s="42"/>
      <c r="F20" s="38"/>
      <c r="G20" s="38"/>
      <c r="H20" s="38"/>
      <c r="I20" s="38"/>
      <c r="J20" s="38">
        <v>0</v>
      </c>
      <c r="K20" s="38"/>
    </row>
    <row r="21" spans="1:11" ht="12.75">
      <c r="A21" s="59"/>
      <c r="B21" s="61"/>
      <c r="C21" s="40" t="s">
        <v>79</v>
      </c>
      <c r="D21" s="38">
        <f>E21+G21+H21+J21+K21</f>
        <v>3881572</v>
      </c>
      <c r="E21" s="42">
        <f>3685400+196172</f>
        <v>3881572</v>
      </c>
      <c r="F21" s="38"/>
      <c r="G21" s="38"/>
      <c r="H21" s="38"/>
      <c r="I21" s="38"/>
      <c r="J21" s="38">
        <v>0</v>
      </c>
      <c r="K21" s="38"/>
    </row>
    <row r="22" spans="1:11" ht="24.75" customHeight="1">
      <c r="A22" s="39" t="s">
        <v>80</v>
      </c>
      <c r="B22" s="35">
        <v>220</v>
      </c>
      <c r="C22" s="40"/>
      <c r="D22" s="38">
        <f t="shared" si="0"/>
        <v>0</v>
      </c>
      <c r="E22" s="42"/>
      <c r="F22" s="38"/>
      <c r="G22" s="38"/>
      <c r="H22" s="38"/>
      <c r="I22" s="38"/>
      <c r="J22" s="38"/>
      <c r="K22" s="38"/>
    </row>
    <row r="23" spans="1:11" ht="12.75">
      <c r="A23" s="35" t="s">
        <v>101</v>
      </c>
      <c r="B23" s="35"/>
      <c r="C23" s="40"/>
      <c r="D23" s="38">
        <f t="shared" si="0"/>
        <v>0</v>
      </c>
      <c r="E23" s="42"/>
      <c r="F23" s="38"/>
      <c r="G23" s="38"/>
      <c r="H23" s="38"/>
      <c r="I23" s="38"/>
      <c r="J23" s="38"/>
      <c r="K23" s="38"/>
    </row>
    <row r="24" spans="1:11" ht="27" customHeight="1">
      <c r="A24" s="35" t="s">
        <v>81</v>
      </c>
      <c r="B24" s="35">
        <v>230</v>
      </c>
      <c r="C24" s="40" t="s">
        <v>82</v>
      </c>
      <c r="D24" s="38">
        <f aca="true" t="shared" si="1" ref="D24:K24">D26+D27</f>
        <v>0</v>
      </c>
      <c r="E24" s="42">
        <f t="shared" si="1"/>
        <v>0</v>
      </c>
      <c r="F24" s="38"/>
      <c r="G24" s="38">
        <f t="shared" si="1"/>
        <v>0</v>
      </c>
      <c r="H24" s="38">
        <f t="shared" si="1"/>
        <v>0</v>
      </c>
      <c r="I24" s="38"/>
      <c r="J24" s="38">
        <f>J26+J27</f>
        <v>0</v>
      </c>
      <c r="K24" s="38">
        <f t="shared" si="1"/>
        <v>0</v>
      </c>
    </row>
    <row r="25" spans="1:11" ht="12.75">
      <c r="A25" s="35" t="s">
        <v>47</v>
      </c>
      <c r="B25" s="35"/>
      <c r="C25" s="40"/>
      <c r="D25" s="38"/>
      <c r="E25" s="42"/>
      <c r="F25" s="38"/>
      <c r="G25" s="38"/>
      <c r="H25" s="38"/>
      <c r="I25" s="38"/>
      <c r="J25" s="38"/>
      <c r="K25" s="38"/>
    </row>
    <row r="26" spans="1:11" ht="12.75">
      <c r="A26" s="35" t="s">
        <v>142</v>
      </c>
      <c r="B26" s="35"/>
      <c r="C26" s="40" t="s">
        <v>82</v>
      </c>
      <c r="D26" s="38">
        <f>E26+G26+H26+J26</f>
        <v>0</v>
      </c>
      <c r="E26" s="42">
        <v>0</v>
      </c>
      <c r="F26" s="38"/>
      <c r="G26" s="38"/>
      <c r="H26" s="38"/>
      <c r="I26" s="38"/>
      <c r="J26" s="38"/>
      <c r="K26" s="38"/>
    </row>
    <row r="27" spans="1:11" ht="12.75">
      <c r="A27" s="35" t="s">
        <v>141</v>
      </c>
      <c r="B27" s="35"/>
      <c r="C27" s="40" t="s">
        <v>82</v>
      </c>
      <c r="D27" s="38">
        <f>E27+G27+H27+J27</f>
        <v>0</v>
      </c>
      <c r="E27" s="42">
        <v>0</v>
      </c>
      <c r="F27" s="38"/>
      <c r="G27" s="38"/>
      <c r="H27" s="38"/>
      <c r="I27" s="38"/>
      <c r="J27" s="38">
        <v>0</v>
      </c>
      <c r="K27" s="38"/>
    </row>
    <row r="28" spans="1:11" ht="27" customHeight="1">
      <c r="A28" s="35" t="s">
        <v>83</v>
      </c>
      <c r="B28" s="35">
        <v>240</v>
      </c>
      <c r="C28" s="40"/>
      <c r="D28" s="38">
        <f t="shared" si="0"/>
        <v>0</v>
      </c>
      <c r="E28" s="42"/>
      <c r="F28" s="38"/>
      <c r="G28" s="38"/>
      <c r="H28" s="38"/>
      <c r="I28" s="38"/>
      <c r="J28" s="38"/>
      <c r="K28" s="38"/>
    </row>
    <row r="29" spans="1:11" ht="38.25">
      <c r="A29" s="35" t="s">
        <v>84</v>
      </c>
      <c r="B29" s="35">
        <v>250</v>
      </c>
      <c r="C29" s="40"/>
      <c r="D29" s="38">
        <f t="shared" si="0"/>
        <v>0</v>
      </c>
      <c r="E29" s="42"/>
      <c r="F29" s="38"/>
      <c r="G29" s="38"/>
      <c r="H29" s="38"/>
      <c r="I29" s="38"/>
      <c r="J29" s="38">
        <f>J30</f>
        <v>0</v>
      </c>
      <c r="K29" s="38"/>
    </row>
    <row r="30" spans="1:11" ht="12.75">
      <c r="A30" s="35" t="s">
        <v>85</v>
      </c>
      <c r="B30" s="35"/>
      <c r="C30" s="40" t="s">
        <v>86</v>
      </c>
      <c r="D30" s="38">
        <f t="shared" si="0"/>
        <v>5000</v>
      </c>
      <c r="E30" s="42">
        <v>5000</v>
      </c>
      <c r="F30" s="38"/>
      <c r="G30" s="38"/>
      <c r="H30" s="38"/>
      <c r="I30" s="38"/>
      <c r="J30" s="38">
        <v>0</v>
      </c>
      <c r="K30" s="38"/>
    </row>
    <row r="31" spans="1:11" ht="27" customHeight="1">
      <c r="A31" s="35" t="s">
        <v>87</v>
      </c>
      <c r="B31" s="35">
        <v>260</v>
      </c>
      <c r="C31" s="40" t="s">
        <v>69</v>
      </c>
      <c r="D31" s="38">
        <f>E31+G31+H31+J31+K31</f>
        <v>5319649</v>
      </c>
      <c r="E31" s="42">
        <f>E32+E33+E34+E35+E36+E37</f>
        <v>3931900</v>
      </c>
      <c r="F31" s="38"/>
      <c r="G31" s="38">
        <f>G32+G33+G34+G35+G36+G37</f>
        <v>1327749</v>
      </c>
      <c r="H31" s="38">
        <f>H32+H33+H34+H35+H36+H37</f>
        <v>0</v>
      </c>
      <c r="I31" s="38"/>
      <c r="J31" s="38">
        <f>J32+J33+J34+J35+J36+J37</f>
        <v>60000</v>
      </c>
      <c r="K31" s="38"/>
    </row>
    <row r="32" spans="1:11" ht="12.75">
      <c r="A32" s="41" t="s">
        <v>88</v>
      </c>
      <c r="B32" s="36"/>
      <c r="C32" s="40" t="s">
        <v>89</v>
      </c>
      <c r="D32" s="38">
        <f t="shared" si="0"/>
        <v>85000</v>
      </c>
      <c r="E32" s="42">
        <f>79000+6000</f>
        <v>85000</v>
      </c>
      <c r="F32" s="38"/>
      <c r="G32" s="38"/>
      <c r="H32" s="38"/>
      <c r="I32" s="38"/>
      <c r="J32" s="38">
        <v>0</v>
      </c>
      <c r="K32" s="38"/>
    </row>
    <row r="33" spans="1:11" ht="12.75">
      <c r="A33" s="35" t="s">
        <v>90</v>
      </c>
      <c r="B33" s="35"/>
      <c r="C33" s="40" t="s">
        <v>91</v>
      </c>
      <c r="D33" s="38">
        <f t="shared" si="0"/>
        <v>3124700</v>
      </c>
      <c r="E33" s="42">
        <v>3124700</v>
      </c>
      <c r="F33" s="38"/>
      <c r="G33" s="38"/>
      <c r="H33" s="38"/>
      <c r="I33" s="38"/>
      <c r="J33" s="38">
        <v>0</v>
      </c>
      <c r="K33" s="38"/>
    </row>
    <row r="34" spans="1:11" ht="26.25" customHeight="1">
      <c r="A34" s="39" t="s">
        <v>92</v>
      </c>
      <c r="B34" s="34"/>
      <c r="C34" s="40" t="s">
        <v>93</v>
      </c>
      <c r="D34" s="38">
        <f t="shared" si="0"/>
        <v>30000</v>
      </c>
      <c r="E34" s="42">
        <f>20000</f>
        <v>20000</v>
      </c>
      <c r="F34" s="38"/>
      <c r="G34" s="38">
        <v>0</v>
      </c>
      <c r="H34" s="38"/>
      <c r="I34" s="38"/>
      <c r="J34" s="38">
        <v>10000</v>
      </c>
      <c r="K34" s="38"/>
    </row>
    <row r="35" spans="1:11" ht="12.75" customHeight="1">
      <c r="A35" s="39" t="s">
        <v>94</v>
      </c>
      <c r="B35" s="34"/>
      <c r="C35" s="40" t="s">
        <v>95</v>
      </c>
      <c r="D35" s="38">
        <f t="shared" si="0"/>
        <v>1480769</v>
      </c>
      <c r="E35" s="42">
        <f>152200</f>
        <v>152200</v>
      </c>
      <c r="F35" s="38"/>
      <c r="G35" s="38">
        <f>563158+77740+7971+669700</f>
        <v>1318569</v>
      </c>
      <c r="H35" s="38"/>
      <c r="I35" s="38"/>
      <c r="J35" s="38">
        <v>10000</v>
      </c>
      <c r="K35" s="38"/>
    </row>
    <row r="36" spans="1:11" ht="24.75" customHeight="1">
      <c r="A36" s="41" t="s">
        <v>96</v>
      </c>
      <c r="B36" s="36"/>
      <c r="C36" s="40" t="s">
        <v>97</v>
      </c>
      <c r="D36" s="38">
        <f t="shared" si="0"/>
        <v>410000</v>
      </c>
      <c r="E36" s="42">
        <f>400000</f>
        <v>400000</v>
      </c>
      <c r="F36" s="38"/>
      <c r="G36" s="38"/>
      <c r="H36" s="38"/>
      <c r="I36" s="38"/>
      <c r="J36" s="38">
        <v>10000</v>
      </c>
      <c r="K36" s="38"/>
    </row>
    <row r="37" spans="1:11" ht="26.25" customHeight="1">
      <c r="A37" s="41" t="s">
        <v>98</v>
      </c>
      <c r="B37" s="36"/>
      <c r="C37" s="40" t="s">
        <v>99</v>
      </c>
      <c r="D37" s="38">
        <f t="shared" si="0"/>
        <v>189180</v>
      </c>
      <c r="E37" s="38">
        <f>150000</f>
        <v>150000</v>
      </c>
      <c r="F37" s="38"/>
      <c r="G37" s="38">
        <v>9180</v>
      </c>
      <c r="H37" s="38"/>
      <c r="I37" s="38"/>
      <c r="J37" s="38">
        <v>30000</v>
      </c>
      <c r="K37" s="38"/>
    </row>
    <row r="38" spans="1:11" ht="25.5">
      <c r="A38" s="35" t="s">
        <v>100</v>
      </c>
      <c r="B38" s="35">
        <v>300</v>
      </c>
      <c r="C38" s="40" t="s">
        <v>69</v>
      </c>
      <c r="D38" s="38">
        <f t="shared" si="0"/>
        <v>0</v>
      </c>
      <c r="E38" s="38"/>
      <c r="F38" s="38"/>
      <c r="G38" s="38"/>
      <c r="H38" s="38"/>
      <c r="I38" s="38"/>
      <c r="J38" s="38"/>
      <c r="K38" s="38"/>
    </row>
    <row r="39" spans="1:11" ht="12.75">
      <c r="A39" s="35" t="s">
        <v>101</v>
      </c>
      <c r="B39" s="35"/>
      <c r="C39" s="40"/>
      <c r="D39" s="34">
        <f t="shared" si="0"/>
        <v>0</v>
      </c>
      <c r="E39" s="34"/>
      <c r="F39" s="34"/>
      <c r="G39" s="34"/>
      <c r="H39" s="34"/>
      <c r="I39" s="34"/>
      <c r="J39" s="34"/>
      <c r="K39" s="34"/>
    </row>
    <row r="40" spans="1:11" ht="25.5">
      <c r="A40" s="35" t="s">
        <v>102</v>
      </c>
      <c r="B40" s="35">
        <v>310</v>
      </c>
      <c r="C40" s="40"/>
      <c r="D40" s="34">
        <f t="shared" si="0"/>
        <v>0</v>
      </c>
      <c r="E40" s="34"/>
      <c r="F40" s="34"/>
      <c r="G40" s="34"/>
      <c r="H40" s="34"/>
      <c r="I40" s="34"/>
      <c r="J40" s="34"/>
      <c r="K40" s="34"/>
    </row>
    <row r="41" spans="1:11" ht="12.75">
      <c r="A41" s="35" t="s">
        <v>103</v>
      </c>
      <c r="B41" s="35">
        <v>320</v>
      </c>
      <c r="C41" s="40"/>
      <c r="D41" s="34">
        <f t="shared" si="0"/>
        <v>0</v>
      </c>
      <c r="E41" s="34"/>
      <c r="F41" s="34"/>
      <c r="G41" s="34"/>
      <c r="H41" s="34"/>
      <c r="I41" s="34"/>
      <c r="J41" s="34"/>
      <c r="K41" s="34"/>
    </row>
    <row r="42" spans="1:11" ht="25.5">
      <c r="A42" s="35" t="s">
        <v>104</v>
      </c>
      <c r="B42" s="35">
        <v>400</v>
      </c>
      <c r="C42" s="40"/>
      <c r="D42" s="34">
        <f t="shared" si="0"/>
        <v>0</v>
      </c>
      <c r="E42" s="34"/>
      <c r="F42" s="34"/>
      <c r="G42" s="34"/>
      <c r="H42" s="34"/>
      <c r="I42" s="34"/>
      <c r="J42" s="34"/>
      <c r="K42" s="34"/>
    </row>
    <row r="43" spans="1:11" ht="12.75">
      <c r="A43" s="35" t="s">
        <v>105</v>
      </c>
      <c r="B43" s="35"/>
      <c r="C43" s="40"/>
      <c r="D43" s="34">
        <f t="shared" si="0"/>
        <v>0</v>
      </c>
      <c r="E43" s="34"/>
      <c r="F43" s="34"/>
      <c r="G43" s="34"/>
      <c r="H43" s="34"/>
      <c r="I43" s="34"/>
      <c r="J43" s="34"/>
      <c r="K43" s="34"/>
    </row>
    <row r="44" spans="1:11" ht="25.5">
      <c r="A44" s="35" t="s">
        <v>106</v>
      </c>
      <c r="B44" s="35">
        <v>410</v>
      </c>
      <c r="C44" s="40"/>
      <c r="D44" s="34">
        <f t="shared" si="0"/>
        <v>0</v>
      </c>
      <c r="E44" s="34"/>
      <c r="F44" s="34"/>
      <c r="G44" s="34"/>
      <c r="H44" s="34"/>
      <c r="I44" s="34"/>
      <c r="J44" s="34"/>
      <c r="K44" s="34"/>
    </row>
    <row r="45" spans="1:11" ht="12.75">
      <c r="A45" s="35" t="s">
        <v>107</v>
      </c>
      <c r="B45" s="35">
        <v>420</v>
      </c>
      <c r="C45" s="40"/>
      <c r="D45" s="34">
        <f t="shared" si="0"/>
        <v>0</v>
      </c>
      <c r="E45" s="34"/>
      <c r="F45" s="34"/>
      <c r="G45" s="34"/>
      <c r="H45" s="34"/>
      <c r="I45" s="34"/>
      <c r="J45" s="34"/>
      <c r="K45" s="34"/>
    </row>
    <row r="46" spans="1:11" ht="25.5">
      <c r="A46" s="35" t="s">
        <v>108</v>
      </c>
      <c r="B46" s="35">
        <v>500</v>
      </c>
      <c r="C46" s="40" t="s">
        <v>69</v>
      </c>
      <c r="D46" s="34">
        <f t="shared" si="0"/>
        <v>0</v>
      </c>
      <c r="E46" s="34">
        <v>0</v>
      </c>
      <c r="F46" s="34"/>
      <c r="G46" s="34"/>
      <c r="H46" s="34"/>
      <c r="I46" s="34"/>
      <c r="J46" s="34"/>
      <c r="K46" s="34"/>
    </row>
    <row r="47" spans="1:11" ht="25.5">
      <c r="A47" s="35" t="s">
        <v>109</v>
      </c>
      <c r="B47" s="35">
        <v>600</v>
      </c>
      <c r="C47" s="40" t="s">
        <v>69</v>
      </c>
      <c r="D47" s="34">
        <f t="shared" si="0"/>
        <v>0</v>
      </c>
      <c r="E47" s="34">
        <v>0</v>
      </c>
      <c r="F47" s="34"/>
      <c r="G47" s="34"/>
      <c r="H47" s="34"/>
      <c r="I47" s="34"/>
      <c r="J47" s="34"/>
      <c r="K47" s="34"/>
    </row>
  </sheetData>
  <sheetProtection/>
  <mergeCells count="17">
    <mergeCell ref="I6:I7"/>
    <mergeCell ref="A4:A7"/>
    <mergeCell ref="B4:B7"/>
    <mergeCell ref="C4:C7"/>
    <mergeCell ref="D6:D7"/>
    <mergeCell ref="E6:E7"/>
    <mergeCell ref="F6:F7"/>
    <mergeCell ref="J6:K6"/>
    <mergeCell ref="O9:P9"/>
    <mergeCell ref="G6:G7"/>
    <mergeCell ref="A19:A21"/>
    <mergeCell ref="B19:B21"/>
    <mergeCell ref="A1:K1"/>
    <mergeCell ref="A2:K2"/>
    <mergeCell ref="D4:K4"/>
    <mergeCell ref="E5:K5"/>
    <mergeCell ref="H6:H7"/>
  </mergeCells>
  <printOptions/>
  <pageMargins left="0.17" right="0.17" top="0.22" bottom="0.17" header="0.3" footer="0.1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60" zoomScalePageLayoutView="0" workbookViewId="0" topLeftCell="A1">
      <selection activeCell="E10" sqref="E10"/>
    </sheetView>
  </sheetViews>
  <sheetFormatPr defaultColWidth="9.140625" defaultRowHeight="15"/>
  <cols>
    <col min="1" max="1" width="19.8515625" style="1" customWidth="1"/>
    <col min="2" max="3" width="9.140625" style="1" customWidth="1"/>
    <col min="4" max="4" width="13.140625" style="1" customWidth="1"/>
    <col min="5" max="5" width="17.8515625" style="1" customWidth="1"/>
    <col min="6" max="6" width="18.421875" style="1" customWidth="1"/>
    <col min="7" max="16384" width="9.140625" style="1" customWidth="1"/>
  </cols>
  <sheetData>
    <row r="1" spans="1:6" ht="15.75">
      <c r="A1" s="51" t="s">
        <v>110</v>
      </c>
      <c r="B1" s="51"/>
      <c r="C1" s="51"/>
      <c r="D1" s="51"/>
      <c r="E1" s="51"/>
      <c r="F1" s="51"/>
    </row>
    <row r="2" spans="1:6" ht="15.75">
      <c r="A2" s="51" t="str">
        <f>'т2 2021'!A2:I2</f>
        <v>на 2021 г.</v>
      </c>
      <c r="B2" s="51"/>
      <c r="C2" s="51"/>
      <c r="D2" s="51"/>
      <c r="E2" s="51"/>
      <c r="F2" s="51"/>
    </row>
    <row r="4" spans="1:6" ht="47.25" customHeight="1">
      <c r="A4" s="65" t="s">
        <v>44</v>
      </c>
      <c r="B4" s="65" t="s">
        <v>62</v>
      </c>
      <c r="C4" s="65" t="s">
        <v>111</v>
      </c>
      <c r="D4" s="65" t="s">
        <v>112</v>
      </c>
      <c r="E4" s="65"/>
      <c r="F4" s="65"/>
    </row>
    <row r="5" spans="1:6" s="4" customFormat="1" ht="95.25" customHeight="1">
      <c r="A5" s="65"/>
      <c r="B5" s="65"/>
      <c r="C5" s="65"/>
      <c r="D5" s="25" t="s">
        <v>113</v>
      </c>
      <c r="E5" s="25" t="s">
        <v>114</v>
      </c>
      <c r="F5" s="25" t="s">
        <v>115</v>
      </c>
    </row>
    <row r="6" spans="1:6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</row>
    <row r="7" spans="1:6" ht="36.75">
      <c r="A7" s="25" t="s">
        <v>116</v>
      </c>
      <c r="B7" s="27" t="s">
        <v>117</v>
      </c>
      <c r="C7" s="26" t="s">
        <v>69</v>
      </c>
      <c r="D7" s="28">
        <f>D9</f>
        <v>5319649</v>
      </c>
      <c r="E7" s="28">
        <f>E9</f>
        <v>5319649</v>
      </c>
      <c r="F7" s="28">
        <f>F9</f>
        <v>0</v>
      </c>
    </row>
    <row r="8" spans="1:6" ht="48.75">
      <c r="A8" s="25" t="s">
        <v>118</v>
      </c>
      <c r="B8" s="27" t="s">
        <v>119</v>
      </c>
      <c r="C8" s="26" t="s">
        <v>69</v>
      </c>
      <c r="D8" s="28">
        <f>E8+F8</f>
        <v>0</v>
      </c>
      <c r="E8" s="28">
        <v>0</v>
      </c>
      <c r="F8" s="28">
        <v>0</v>
      </c>
    </row>
    <row r="9" spans="1:6" ht="36.75">
      <c r="A9" s="25" t="s">
        <v>120</v>
      </c>
      <c r="B9" s="27" t="s">
        <v>121</v>
      </c>
      <c r="C9" s="26" t="s">
        <v>69</v>
      </c>
      <c r="D9" s="28">
        <f>E9+F9</f>
        <v>5319649</v>
      </c>
      <c r="E9" s="28">
        <f>'т2 2021'!D31+'т2 2021'!J27</f>
        <v>5319649</v>
      </c>
      <c r="F9" s="28">
        <v>0</v>
      </c>
    </row>
  </sheetData>
  <sheetProtection/>
  <mergeCells count="6">
    <mergeCell ref="A1:F1"/>
    <mergeCell ref="A2:F2"/>
    <mergeCell ref="A4:A5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Lelik</dc:creator>
  <cp:keywords/>
  <dc:description/>
  <cp:lastModifiedBy>User</cp:lastModifiedBy>
  <cp:lastPrinted>2018-12-27T18:16:47Z</cp:lastPrinted>
  <dcterms:created xsi:type="dcterms:W3CDTF">2018-12-27T18:17:06Z</dcterms:created>
  <dcterms:modified xsi:type="dcterms:W3CDTF">2021-04-19T11:18:40Z</dcterms:modified>
  <cp:category/>
  <cp:version/>
  <cp:contentType/>
  <cp:contentStatus/>
</cp:coreProperties>
</file>